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8" yWindow="-108" windowWidth="15576" windowHeight="9816" activeTab="1"/>
  </bookViews>
  <sheets>
    <sheet name="Nositelji" sheetId="1" r:id="rId1"/>
    <sheet name="Rezultat" sheetId="2" r:id="rId2"/>
    <sheet name="Tablica" sheetId="3" r:id="rId3"/>
    <sheet name="Poredak" sheetId="4" r:id="rId4"/>
  </sheets>
  <definedNames>
    <definedName name="_Fill">#REF!</definedName>
    <definedName name="fillPlayers" localSheetId="0">Nositelji!$B$2:$E$6</definedName>
    <definedName name="fillPlayers_1" localSheetId="0">Nositelji!$B$2:$E$7</definedName>
    <definedName name="fillPlayers_10" localSheetId="0">Nositelji!$B$2:$E$18</definedName>
    <definedName name="fillPlayers_11" localSheetId="0">Nositelji!$B$2:$E$18</definedName>
    <definedName name="fillPlayers_12" localSheetId="0">Nositelji!$B$2:$E$17</definedName>
    <definedName name="fillPlayers_13" localSheetId="0">Nositelji!$B$2:$E$13</definedName>
    <definedName name="fillPlayers_14" localSheetId="0">Nositelji!$B$2:$E$17</definedName>
    <definedName name="fillPlayers_15" localSheetId="0">Nositelji!$B$2:$F$15</definedName>
    <definedName name="fillPlayers_16" localSheetId="0">Nositelji!$B$2:$F$15</definedName>
    <definedName name="fillPlayers_17" localSheetId="0">Nositelji!$B$2</definedName>
    <definedName name="fillPlayers_2" localSheetId="0">Nositelji!$B$2:$E$14</definedName>
    <definedName name="fillPlayers_3" localSheetId="0">Nositelji!$B$2:$E$8</definedName>
    <definedName name="fillPlayers_4" localSheetId="0">Nositelji!$B$2:$E$19</definedName>
    <definedName name="fillPlayers_5" localSheetId="0">Nositelji!$B$2:$E$19</definedName>
    <definedName name="fillPlayers_6" localSheetId="0">Nositelji!$B$2:$E$18</definedName>
    <definedName name="fillPlayers_7" localSheetId="0">Nositelji!$B$2:$E$8</definedName>
    <definedName name="fillPlayers_8" localSheetId="0">Nositelji!$B$2:$E$3</definedName>
    <definedName name="fillPlayers_9" localSheetId="0">Nositelji!$B$2:$E$18</definedName>
    <definedName name="_xlnm.Print_Area" localSheetId="0">Nositelji!$A$1:$F$17</definedName>
    <definedName name="_xlnm.Print_Area" localSheetId="3">Poredak!$A$1:$B$18</definedName>
    <definedName name="_xlnm.Print_Area" localSheetId="1">Rezultat!$A$1:$R$31</definedName>
    <definedName name="_xlnm.Print_Area" localSheetId="2">Tablica!$A$1:$J$47</definedName>
    <definedName name="_xlnm.Print_Area">#REF!</definedName>
    <definedName name="_xlnm.Print_Titles" localSheetId="1">Rezultat!$1:$1</definedName>
    <definedName name="_xlnm.Sheet_Title" localSheetId="0">"Nositelji"</definedName>
    <definedName name="_xlnm.Sheet_Title" localSheetId="3">"Poredak"</definedName>
    <definedName name="_xlnm.Sheet_Title" localSheetId="1">"Rezultat"</definedName>
    <definedName name="_xlnm.Sheet_Title" localSheetId="2">"Tablica"</definedName>
  </definedNames>
  <calcPr calcId="124519"/>
  <webPublishing css="0" allowPng="1" codePage="1252"/>
</workbook>
</file>

<file path=xl/calcChain.xml><?xml version="1.0" encoding="utf-8"?>
<calcChain xmlns="http://schemas.openxmlformats.org/spreadsheetml/2006/main">
  <c r="A3" i="4"/>
  <c r="A4" s="1"/>
  <c r="A5" s="1"/>
  <c r="A6" s="1"/>
  <c r="A46" i="3"/>
  <c r="J43"/>
  <c r="A28"/>
  <c r="A21"/>
  <c r="J19"/>
  <c r="A15"/>
  <c r="J11"/>
  <c r="A9"/>
  <c r="A4"/>
  <c r="A3"/>
  <c r="I32" i="2"/>
  <c r="G32"/>
  <c r="I31"/>
  <c r="G31"/>
  <c r="I30"/>
  <c r="G30"/>
  <c r="F26" i="3" s="1"/>
  <c r="I29" i="2"/>
  <c r="G29"/>
  <c r="E37" i="3" s="1"/>
  <c r="I28" i="2"/>
  <c r="G28"/>
  <c r="I27"/>
  <c r="G27"/>
  <c r="G37" i="3" s="1"/>
  <c r="I26" i="2"/>
  <c r="G26"/>
  <c r="I25"/>
  <c r="G25"/>
  <c r="I24"/>
  <c r="G24"/>
  <c r="I23"/>
  <c r="G23"/>
  <c r="C37" i="3" s="1"/>
  <c r="I22" i="2"/>
  <c r="G22"/>
  <c r="I21"/>
  <c r="G21"/>
  <c r="I20"/>
  <c r="G20"/>
  <c r="I19"/>
  <c r="G19"/>
  <c r="I18"/>
  <c r="G18"/>
  <c r="I17"/>
  <c r="G17"/>
  <c r="I16"/>
  <c r="G16"/>
  <c r="B31" i="3" s="1"/>
  <c r="I15" i="2"/>
  <c r="G15"/>
  <c r="B19" i="3" s="1"/>
  <c r="I14" i="2"/>
  <c r="G14"/>
  <c r="B7" i="3" s="1"/>
  <c r="I13" i="2"/>
  <c r="G13"/>
  <c r="I12"/>
  <c r="G12"/>
  <c r="I11"/>
  <c r="G11"/>
  <c r="I10"/>
  <c r="G10"/>
  <c r="I9"/>
  <c r="G9"/>
  <c r="I8"/>
  <c r="G8"/>
  <c r="I7"/>
  <c r="G7"/>
  <c r="I6"/>
  <c r="G6"/>
  <c r="A6"/>
  <c r="A27" i="3" s="1"/>
  <c r="I5" i="2"/>
  <c r="G5"/>
  <c r="A22" i="3" s="1"/>
  <c r="A5" i="2"/>
  <c r="I4"/>
  <c r="G4"/>
  <c r="A4"/>
  <c r="I3"/>
  <c r="G3"/>
  <c r="A10" i="3" s="1"/>
  <c r="A3" i="2"/>
  <c r="I2"/>
  <c r="G2"/>
  <c r="G17" i="1"/>
  <c r="F2" i="2" s="1"/>
  <c r="G16" i="1"/>
  <c r="D9" i="2" s="1"/>
  <c r="G15" i="1"/>
  <c r="F6" i="2" s="1"/>
  <c r="G14" i="1"/>
  <c r="D5" i="2" s="1"/>
  <c r="A19" i="3" s="1"/>
  <c r="G13" i="1"/>
  <c r="F4" i="2" s="1"/>
  <c r="A17" i="3" s="1"/>
  <c r="G12" i="1"/>
  <c r="D7" i="2" s="1"/>
  <c r="A31" i="3" s="1"/>
  <c r="G11" i="1"/>
  <c r="F8" i="2" s="1"/>
  <c r="A41" i="3" s="1"/>
  <c r="G10" i="1"/>
  <c r="D3" i="2" s="1"/>
  <c r="A7" i="3" s="1"/>
  <c r="G9" i="1"/>
  <c r="F3" i="2" s="1"/>
  <c r="A11" i="3" s="1"/>
  <c r="G8" i="1"/>
  <c r="D8" i="2" s="1"/>
  <c r="A37" i="3" s="1"/>
  <c r="G7" i="1"/>
  <c r="F7" i="2" s="1"/>
  <c r="A35" i="3" s="1"/>
  <c r="G6" i="1"/>
  <c r="D4" i="2" s="1"/>
  <c r="A13" i="3" s="1"/>
  <c r="G5" i="1"/>
  <c r="F5" i="2" s="1"/>
  <c r="A23" i="3" s="1"/>
  <c r="G4" i="1"/>
  <c r="D6" i="2" s="1"/>
  <c r="G3" i="1"/>
  <c r="F9" i="2" s="1"/>
  <c r="A47" i="3" s="1"/>
  <c r="G2" i="1"/>
  <c r="D2" i="2" s="1"/>
  <c r="A43" i="3" l="1"/>
  <c r="F13" i="2"/>
  <c r="B17" i="4" s="1"/>
  <c r="D10" i="2"/>
  <c r="A5" i="3"/>
  <c r="D12" i="2"/>
  <c r="A29" i="3"/>
  <c r="D26"/>
  <c r="E13"/>
  <c r="G13"/>
  <c r="H41"/>
  <c r="H17"/>
  <c r="C13"/>
  <c r="I45"/>
  <c r="I37"/>
  <c r="I21"/>
  <c r="I13"/>
  <c r="B43"/>
  <c r="J35"/>
  <c r="A40"/>
  <c r="A34"/>
  <c r="F15" i="2"/>
  <c r="B21" i="3" s="1"/>
  <c r="D11" i="2"/>
  <c r="J36" i="3" s="1"/>
  <c r="A16"/>
  <c r="D15" i="2"/>
  <c r="B15" i="3" s="1"/>
  <c r="F14" i="2"/>
  <c r="B9" i="3" s="1"/>
  <c r="F10" i="2"/>
  <c r="J40" i="3" s="1"/>
  <c r="D16" i="2"/>
  <c r="B27" i="3" s="1"/>
  <c r="A25"/>
  <c r="D14" i="2"/>
  <c r="B3" i="3" s="1"/>
  <c r="A1"/>
  <c r="J44"/>
  <c r="B14" i="4"/>
  <c r="J20" i="3"/>
  <c r="B16" i="4"/>
  <c r="A7" i="2"/>
  <c r="F17"/>
  <c r="B45" i="3" s="1"/>
  <c r="J8"/>
  <c r="F11" i="2"/>
  <c r="J32" i="3" s="1"/>
  <c r="B15" i="4" l="1"/>
  <c r="D21" i="2"/>
  <c r="A33" i="3"/>
  <c r="F16" i="2"/>
  <c r="B33" i="3" s="1"/>
  <c r="F12" i="2"/>
  <c r="A8"/>
  <c r="I42" i="3" l="1"/>
  <c r="B13" i="4"/>
  <c r="A9" i="2"/>
  <c r="A39" i="3"/>
  <c r="D17" i="2"/>
  <c r="B39" i="3" s="1"/>
  <c r="D13" i="2"/>
  <c r="D19"/>
  <c r="J16" i="3"/>
  <c r="I18" l="1"/>
  <c r="B11" i="4"/>
  <c r="J12" i="3"/>
  <c r="D18" i="2"/>
  <c r="I10" i="3" s="1"/>
  <c r="A45"/>
  <c r="A10" i="2"/>
  <c r="J42" i="3" l="1"/>
  <c r="A11" i="2"/>
  <c r="J34" i="3" l="1"/>
  <c r="D20" i="2"/>
  <c r="I34" i="3" s="1"/>
  <c r="A12" i="2"/>
  <c r="J18" i="3" l="1"/>
  <c r="A13" i="2"/>
  <c r="J10" i="3" l="1"/>
  <c r="A14" i="2"/>
  <c r="F18" l="1"/>
  <c r="B6" i="3"/>
  <c r="D22" i="2"/>
  <c r="C6" i="3" s="1"/>
  <c r="A15" i="2"/>
  <c r="I14" i="3" l="1"/>
  <c r="B10" i="4"/>
  <c r="F19" i="2"/>
  <c r="I22" i="3" s="1"/>
  <c r="B18"/>
  <c r="F22" i="2"/>
  <c r="C18" i="3" s="1"/>
  <c r="A16" i="2"/>
  <c r="A17" l="1"/>
  <c r="D23"/>
  <c r="C30" i="3" s="1"/>
  <c r="F20" i="2"/>
  <c r="B30" i="3"/>
  <c r="I38" l="1"/>
  <c r="B12" i="4"/>
  <c r="F23" i="2"/>
  <c r="C42" i="3" s="1"/>
  <c r="A18" i="2"/>
  <c r="B42" i="3"/>
  <c r="F21" i="2"/>
  <c r="I46" i="3" s="1"/>
  <c r="D24" i="2" l="1"/>
  <c r="H12" i="3" s="1"/>
  <c r="I12"/>
  <c r="A19" i="2"/>
  <c r="I20" i="3" l="1"/>
  <c r="A20" i="2"/>
  <c r="F24"/>
  <c r="H20" i="3" l="1"/>
  <c r="B8" i="4"/>
  <c r="I36" i="3"/>
  <c r="A21" i="2"/>
  <c r="D25"/>
  <c r="H37" i="3" s="1"/>
  <c r="A22" i="2" l="1"/>
  <c r="F25"/>
  <c r="I44" i="3"/>
  <c r="H44" l="1"/>
  <c r="B9" i="4"/>
  <c r="D28" i="2"/>
  <c r="D12" i="3" s="1"/>
  <c r="F27" i="2"/>
  <c r="C12" i="3"/>
  <c r="A23" i="2"/>
  <c r="G32" i="3" l="1"/>
  <c r="B7" i="4"/>
  <c r="C36" i="3"/>
  <c r="F26" i="2"/>
  <c r="G8" i="3" s="1"/>
  <c r="A24" i="2"/>
  <c r="D29"/>
  <c r="D36" i="3" s="1"/>
  <c r="A25" i="2" l="1"/>
  <c r="H16" i="3"/>
  <c r="D26" i="2"/>
  <c r="G16" i="3" l="1"/>
  <c r="B6" i="4"/>
  <c r="D27" i="2"/>
  <c r="G40" i="3" s="1"/>
  <c r="H40"/>
  <c r="A26" i="2"/>
  <c r="F28" l="1"/>
  <c r="F12" i="3" s="1"/>
  <c r="G12"/>
  <c r="A27" i="2"/>
  <c r="G36" i="3" l="1"/>
  <c r="A28" i="2"/>
  <c r="F29"/>
  <c r="F36" i="3" s="1"/>
  <c r="A29" i="2" l="1"/>
  <c r="E12" i="3"/>
  <c r="D31" i="2"/>
  <c r="D30"/>
  <c r="D20" i="3" l="1"/>
  <c r="B2" i="4"/>
  <c r="F20" i="3"/>
  <c r="B5" i="4"/>
  <c r="F31" i="2"/>
  <c r="F30"/>
  <c r="E36" i="3"/>
  <c r="A30" i="2"/>
  <c r="D28" i="3" l="1"/>
  <c r="B3" i="4"/>
  <c r="F28" i="3"/>
  <c r="B4" i="4"/>
  <c r="F24" i="3"/>
  <c r="A31" i="2"/>
  <c r="D24" i="3" s="1"/>
</calcChain>
</file>

<file path=xl/sharedStrings.xml><?xml version="1.0" encoding="utf-8"?>
<sst xmlns="http://schemas.openxmlformats.org/spreadsheetml/2006/main" count="414" uniqueCount="114">
  <si>
    <t>Nositelji</t>
  </si>
  <si>
    <t>Ime igrača 1</t>
  </si>
  <si>
    <t>Bodovi</t>
  </si>
  <si>
    <t>vs</t>
  </si>
  <si>
    <t>I</t>
  </si>
  <si>
    <t>&lt;-&gt;</t>
  </si>
  <si>
    <t>11:00</t>
  </si>
  <si>
    <t>subota</t>
  </si>
  <si>
    <t>9:00</t>
  </si>
  <si>
    <t>13:00</t>
  </si>
  <si>
    <t>12:10</t>
  </si>
  <si>
    <t>9:45</t>
  </si>
  <si>
    <t>10:30</t>
  </si>
  <si>
    <t>13:50</t>
  </si>
  <si>
    <t>11:15</t>
  </si>
  <si>
    <t>12:00</t>
  </si>
  <si>
    <t>14:30</t>
  </si>
  <si>
    <t>14:00</t>
  </si>
  <si>
    <t>12:45</t>
  </si>
  <si>
    <t>II</t>
  </si>
  <si>
    <t>13:30</t>
  </si>
  <si>
    <t>15:15</t>
  </si>
  <si>
    <t>14:50</t>
  </si>
  <si>
    <t>14:15</t>
  </si>
  <si>
    <t>16:00</t>
  </si>
  <si>
    <t>15:40</t>
  </si>
  <si>
    <t>16:30</t>
  </si>
  <si>
    <t>16:45</t>
  </si>
  <si>
    <t>17:30</t>
  </si>
  <si>
    <t>17:20</t>
  </si>
  <si>
    <t>III</t>
  </si>
  <si>
    <t>18:15</t>
  </si>
  <si>
    <t>18:10</t>
  </si>
  <si>
    <t>nedjelja</t>
  </si>
  <si>
    <t>19:00</t>
  </si>
  <si>
    <t>SF</t>
  </si>
  <si>
    <t>10:00</t>
  </si>
  <si>
    <t>Prezime igrača 1</t>
  </si>
  <si>
    <t>Prezime igrača 2</t>
  </si>
  <si>
    <t>Ime ekipe
Igrač 1/Igrač 2</t>
  </si>
  <si>
    <t>Match
Number</t>
  </si>
  <si>
    <t>Round</t>
  </si>
  <si>
    <t>Court</t>
  </si>
  <si>
    <t>Team 1</t>
  </si>
  <si>
    <t>Team 2</t>
  </si>
  <si>
    <t>Result</t>
  </si>
  <si>
    <t>1. Set</t>
  </si>
  <si>
    <t>2. Set</t>
  </si>
  <si>
    <t>3. Set</t>
  </si>
  <si>
    <t>:</t>
  </si>
  <si>
    <t>Day</t>
  </si>
  <si>
    <t>1 TEREN</t>
  </si>
  <si>
    <t>2 TERENA</t>
  </si>
  <si>
    <t>2 TERENA 50 MINUTA</t>
  </si>
  <si>
    <t>13.10</t>
  </si>
  <si>
    <t>14.00</t>
  </si>
  <si>
    <t>15:00</t>
  </si>
  <si>
    <t>15:45</t>
  </si>
  <si>
    <t>17:15</t>
  </si>
  <si>
    <t>18:45</t>
  </si>
  <si>
    <t>19:30</t>
  </si>
  <si>
    <t>3/4</t>
  </si>
  <si>
    <t>F</t>
  </si>
  <si>
    <t>Semi finals</t>
  </si>
  <si>
    <t>Final</t>
  </si>
  <si>
    <t>3./4. Rank</t>
  </si>
  <si>
    <t>Mjesto</t>
  </si>
  <si>
    <t>Ekipa</t>
  </si>
  <si>
    <t>18:00</t>
  </si>
  <si>
    <t>Bečić</t>
  </si>
  <si>
    <t>Luna</t>
  </si>
  <si>
    <t>Mirna</t>
  </si>
  <si>
    <t>Mrkić</t>
  </si>
  <si>
    <t>Ema</t>
  </si>
  <si>
    <t>Šverko</t>
  </si>
  <si>
    <t>Ana</t>
  </si>
  <si>
    <t>Dugandžić</t>
  </si>
  <si>
    <t>Petra</t>
  </si>
  <si>
    <t>Matusina</t>
  </si>
  <si>
    <t>Lara</t>
  </si>
  <si>
    <t>Kovčo</t>
  </si>
  <si>
    <t>Tia</t>
  </si>
  <si>
    <t>Burilović</t>
  </si>
  <si>
    <t>broj utakmice</t>
  </si>
  <si>
    <t>Brkičić</t>
  </si>
  <si>
    <t>Piližota</t>
  </si>
  <si>
    <t>Bruna</t>
  </si>
  <si>
    <t>Kabić</t>
  </si>
  <si>
    <t>Laura</t>
  </si>
  <si>
    <t>Miloš</t>
  </si>
  <si>
    <t>Sanja</t>
  </si>
  <si>
    <t>Iva</t>
  </si>
  <si>
    <t>Frančić</t>
  </si>
  <si>
    <t>Baranović Mandić</t>
  </si>
  <si>
    <t>Teuta</t>
  </si>
  <si>
    <t>Žura</t>
  </si>
  <si>
    <t>Ćubelić</t>
  </si>
  <si>
    <t>Ivana</t>
  </si>
  <si>
    <t>Tabak</t>
  </si>
  <si>
    <t>Marija</t>
  </si>
  <si>
    <t>Lijić</t>
  </si>
  <si>
    <t>kate</t>
  </si>
  <si>
    <t>Bartula</t>
  </si>
  <si>
    <t>Valentina</t>
  </si>
  <si>
    <t>Andreja</t>
  </si>
  <si>
    <t>Varga</t>
  </si>
  <si>
    <t>Mirjam</t>
  </si>
  <si>
    <t>Hranilović</t>
  </si>
  <si>
    <t>Terze</t>
  </si>
  <si>
    <t>Lucijana</t>
  </si>
  <si>
    <t>Rašić</t>
  </si>
  <si>
    <t>Lea</t>
  </si>
  <si>
    <t>Bulović</t>
  </si>
  <si>
    <t>15:30</t>
  </si>
</sst>
</file>

<file path=xl/styles.xml><?xml version="1.0" encoding="utf-8"?>
<styleSheet xmlns="http://schemas.openxmlformats.org/spreadsheetml/2006/main">
  <numFmts count="1">
    <numFmt numFmtId="164" formatCode="0.0"/>
  </numFmts>
  <fonts count="13">
    <font>
      <sz val="10"/>
      <color rgb="FF000000"/>
      <name val="Sans"/>
    </font>
    <font>
      <sz val="10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sz val="10"/>
      <color rgb="FFFF0000"/>
      <name val="Arial"/>
      <family val="2"/>
      <charset val="238"/>
    </font>
    <font>
      <sz val="7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7"/>
      <color rgb="FF000000"/>
      <name val="Arial Narrow"/>
      <family val="2"/>
      <charset val="238"/>
    </font>
    <font>
      <b/>
      <sz val="8"/>
      <color rgb="FF000000"/>
      <name val="Arial"/>
      <family val="2"/>
      <charset val="238"/>
    </font>
    <font>
      <b/>
      <sz val="7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sz val="10"/>
      <color rgb="FFFF000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rgb="FFFFCC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theme="0" tint="-0.249977111117893"/>
        <bgColor rgb="FF000000"/>
      </patternFill>
    </fill>
    <fill>
      <patternFill patternType="gray0625">
        <fgColor rgb="FFFFFFFF"/>
        <bgColor theme="0" tint="-0.249977111117893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84">
    <border>
      <left/>
      <right/>
      <top/>
      <bottom/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 style="double">
        <color rgb="FF000000"/>
      </bottom>
      <diagonal/>
    </border>
    <border>
      <left style="medium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medium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/>
      <right style="double">
        <color rgb="FF000000"/>
      </right>
      <top/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double">
        <color rgb="FF000000"/>
      </right>
      <top style="thin">
        <color rgb="FF000000"/>
      </top>
      <bottom style="medium">
        <color rgb="FF000000"/>
      </bottom>
      <diagonal/>
    </border>
    <border>
      <left/>
      <right style="double">
        <color rgb="FF000000"/>
      </right>
      <top style="thin">
        <color rgb="FF000000"/>
      </top>
      <bottom style="medium">
        <color rgb="FF000000"/>
      </bottom>
      <diagonal/>
    </border>
    <border>
      <left style="double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double">
        <color rgb="FF000000"/>
      </right>
      <top style="medium">
        <color rgb="FF000000"/>
      </top>
      <bottom style="thin">
        <color rgb="FF000000"/>
      </bottom>
      <diagonal/>
    </border>
    <border>
      <left/>
      <right style="double">
        <color rgb="FF000000"/>
      </right>
      <top style="medium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double">
        <color rgb="FF000000"/>
      </right>
      <top style="thin">
        <color rgb="FF000000"/>
      </top>
      <bottom/>
      <diagonal/>
    </border>
    <border>
      <left/>
      <right style="double">
        <color rgb="FF000000"/>
      </right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/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/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 style="double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 style="double">
        <color rgb="FF000000"/>
      </right>
      <top/>
      <bottom/>
      <diagonal/>
    </border>
    <border>
      <left/>
      <right style="double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double">
        <color rgb="FF000000"/>
      </top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medium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4">
    <xf numFmtId="0" fontId="0" fillId="0" borderId="0" xfId="0"/>
    <xf numFmtId="0" fontId="1" fillId="0" borderId="0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/>
    <xf numFmtId="0" fontId="2" fillId="2" borderId="1" xfId="0" applyNumberFormat="1" applyFont="1" applyFill="1" applyBorder="1" applyAlignment="1">
      <alignment horizontal="center" vertical="center" textRotation="90" wrapText="1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 textRotation="90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0" fontId="1" fillId="0" borderId="4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textRotation="90" wrapText="1"/>
    </xf>
    <xf numFmtId="0" fontId="2" fillId="0" borderId="5" xfId="0" applyNumberFormat="1" applyFont="1" applyFill="1" applyBorder="1" applyAlignment="1">
      <alignment horizontal="center" vertical="center" textRotation="90" wrapText="1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>
      <alignment horizontal="center" vertical="center"/>
    </xf>
    <xf numFmtId="0" fontId="2" fillId="0" borderId="7" xfId="0" applyNumberFormat="1" applyFont="1" applyFill="1" applyBorder="1" applyAlignment="1">
      <alignment horizontal="centerContinuous" vertical="center"/>
    </xf>
    <xf numFmtId="0" fontId="2" fillId="0" borderId="8" xfId="0" applyNumberFormat="1" applyFont="1" applyFill="1" applyBorder="1" applyAlignment="1">
      <alignment horizontal="centerContinuous" vertical="center"/>
    </xf>
    <xf numFmtId="0" fontId="2" fillId="0" borderId="9" xfId="0" applyNumberFormat="1" applyFont="1" applyFill="1" applyBorder="1" applyAlignment="1">
      <alignment horizontal="centerContinuous" vertical="center"/>
    </xf>
    <xf numFmtId="0" fontId="2" fillId="0" borderId="10" xfId="0" applyNumberFormat="1" applyFont="1" applyFill="1" applyBorder="1" applyAlignment="1">
      <alignment horizontal="center" vertical="center" textRotation="90" wrapText="1"/>
    </xf>
    <xf numFmtId="0" fontId="3" fillId="0" borderId="11" xfId="0" applyNumberFormat="1" applyFont="1" applyFill="1" applyBorder="1" applyAlignment="1">
      <alignment horizontal="center" vertical="center"/>
    </xf>
    <xf numFmtId="0" fontId="3" fillId="4" borderId="12" xfId="0" applyNumberFormat="1" applyFont="1" applyFill="1" applyBorder="1" applyAlignment="1">
      <alignment horizontal="center" vertical="center"/>
    </xf>
    <xf numFmtId="0" fontId="3" fillId="4" borderId="3" xfId="0" applyNumberFormat="1" applyFont="1" applyFill="1" applyBorder="1" applyAlignment="1">
      <alignment horizontal="center" vertical="center"/>
    </xf>
    <xf numFmtId="0" fontId="3" fillId="4" borderId="13" xfId="0" applyNumberFormat="1" applyFont="1" applyFill="1" applyBorder="1" applyAlignment="1">
      <alignment horizontal="center" vertical="center"/>
    </xf>
    <xf numFmtId="0" fontId="3" fillId="4" borderId="14" xfId="0" applyNumberFormat="1" applyFont="1" applyFill="1" applyBorder="1" applyAlignment="1">
      <alignment horizontal="center" vertical="center"/>
    </xf>
    <xf numFmtId="0" fontId="3" fillId="4" borderId="15" xfId="0" applyNumberFormat="1" applyFont="1" applyFill="1" applyBorder="1" applyAlignment="1">
      <alignment horizontal="center" vertical="center"/>
    </xf>
    <xf numFmtId="49" fontId="1" fillId="4" borderId="16" xfId="0" applyNumberFormat="1" applyFont="1" applyFill="1" applyBorder="1" applyAlignment="1">
      <alignment horizontal="center" vertical="center"/>
    </xf>
    <xf numFmtId="49" fontId="1" fillId="4" borderId="17" xfId="0" applyNumberFormat="1" applyFont="1" applyFill="1" applyBorder="1" applyAlignment="1">
      <alignment horizontal="center" vertical="center"/>
    </xf>
    <xf numFmtId="0" fontId="3" fillId="0" borderId="18" xfId="0" applyNumberFormat="1" applyFont="1" applyFill="1" applyBorder="1" applyAlignment="1">
      <alignment horizontal="center" vertical="center"/>
    </xf>
    <xf numFmtId="0" fontId="3" fillId="0" borderId="19" xfId="0" applyNumberFormat="1" applyFont="1" applyFill="1" applyBorder="1" applyAlignment="1">
      <alignment horizontal="center" vertical="center"/>
    </xf>
    <xf numFmtId="0" fontId="3" fillId="3" borderId="19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3" fillId="0" borderId="20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3" borderId="21" xfId="0" applyNumberFormat="1" applyFont="1" applyFill="1" applyBorder="1" applyAlignment="1">
      <alignment horizontal="center" vertical="center"/>
    </xf>
    <xf numFmtId="0" fontId="3" fillId="3" borderId="22" xfId="0" applyNumberFormat="1" applyFont="1" applyFill="1" applyBorder="1" applyAlignment="1">
      <alignment horizontal="center" vertical="center"/>
    </xf>
    <xf numFmtId="49" fontId="1" fillId="3" borderId="23" xfId="0" applyNumberFormat="1" applyFont="1" applyFill="1" applyBorder="1" applyAlignment="1">
      <alignment horizontal="center" vertical="center"/>
    </xf>
    <xf numFmtId="49" fontId="1" fillId="3" borderId="24" xfId="0" applyNumberFormat="1" applyFont="1" applyFill="1" applyBorder="1" applyAlignment="1">
      <alignment horizontal="center" vertical="center"/>
    </xf>
    <xf numFmtId="0" fontId="3" fillId="4" borderId="18" xfId="0" applyNumberFormat="1" applyFont="1" applyFill="1" applyBorder="1" applyAlignment="1">
      <alignment horizontal="center" vertical="center"/>
    </xf>
    <xf numFmtId="0" fontId="3" fillId="4" borderId="19" xfId="0" applyNumberFormat="1" applyFont="1" applyFill="1" applyBorder="1" applyAlignment="1">
      <alignment horizontal="center" vertical="center"/>
    </xf>
    <xf numFmtId="0" fontId="3" fillId="4" borderId="4" xfId="0" applyNumberFormat="1" applyFont="1" applyFill="1" applyBorder="1" applyAlignment="1">
      <alignment horizontal="center" vertical="center"/>
    </xf>
    <xf numFmtId="0" fontId="3" fillId="4" borderId="20" xfId="0" applyNumberFormat="1" applyFont="1" applyFill="1" applyBorder="1" applyAlignment="1">
      <alignment horizontal="center" vertical="center"/>
    </xf>
    <xf numFmtId="0" fontId="3" fillId="4" borderId="21" xfId="0" applyNumberFormat="1" applyFont="1" applyFill="1" applyBorder="1" applyAlignment="1">
      <alignment horizontal="center" vertical="center"/>
    </xf>
    <xf numFmtId="0" fontId="3" fillId="4" borderId="22" xfId="0" applyNumberFormat="1" applyFont="1" applyFill="1" applyBorder="1" applyAlignment="1">
      <alignment horizontal="center" vertical="center"/>
    </xf>
    <xf numFmtId="49" fontId="1" fillId="4" borderId="23" xfId="0" applyNumberFormat="1" applyFont="1" applyFill="1" applyBorder="1" applyAlignment="1">
      <alignment horizontal="center" vertical="center"/>
    </xf>
    <xf numFmtId="49" fontId="1" fillId="4" borderId="24" xfId="0" applyNumberFormat="1" applyFont="1" applyFill="1" applyBorder="1" applyAlignment="1">
      <alignment horizontal="center" vertical="center"/>
    </xf>
    <xf numFmtId="0" fontId="3" fillId="4" borderId="25" xfId="0" applyNumberFormat="1" applyFont="1" applyFill="1" applyBorder="1" applyAlignment="1">
      <alignment horizontal="center" vertical="center"/>
    </xf>
    <xf numFmtId="0" fontId="3" fillId="4" borderId="26" xfId="0" applyNumberFormat="1" applyFont="1" applyFill="1" applyBorder="1" applyAlignment="1">
      <alignment horizontal="center" vertical="center"/>
    </xf>
    <xf numFmtId="0" fontId="3" fillId="4" borderId="27" xfId="0" applyNumberFormat="1" applyFont="1" applyFill="1" applyBorder="1" applyAlignment="1">
      <alignment horizontal="center" vertical="center"/>
    </xf>
    <xf numFmtId="0" fontId="3" fillId="4" borderId="28" xfId="0" applyNumberFormat="1" applyFont="1" applyFill="1" applyBorder="1" applyAlignment="1">
      <alignment horizontal="center" vertical="center"/>
    </xf>
    <xf numFmtId="0" fontId="3" fillId="4" borderId="29" xfId="0" applyNumberFormat="1" applyFont="1" applyFill="1" applyBorder="1" applyAlignment="1">
      <alignment horizontal="center" vertical="center"/>
    </xf>
    <xf numFmtId="0" fontId="3" fillId="4" borderId="30" xfId="0" applyNumberFormat="1" applyFont="1" applyFill="1" applyBorder="1" applyAlignment="1">
      <alignment horizontal="center" vertical="center"/>
    </xf>
    <xf numFmtId="0" fontId="3" fillId="4" borderId="31" xfId="0" applyNumberFormat="1" applyFont="1" applyFill="1" applyBorder="1" applyAlignment="1">
      <alignment horizontal="center" vertical="center"/>
    </xf>
    <xf numFmtId="0" fontId="3" fillId="4" borderId="32" xfId="0" applyNumberFormat="1" applyFont="1" applyFill="1" applyBorder="1" applyAlignment="1">
      <alignment horizontal="center" vertical="center"/>
    </xf>
    <xf numFmtId="49" fontId="1" fillId="4" borderId="33" xfId="0" applyNumberFormat="1" applyFont="1" applyFill="1" applyBorder="1" applyAlignment="1">
      <alignment horizontal="center" vertical="center"/>
    </xf>
    <xf numFmtId="49" fontId="1" fillId="4" borderId="34" xfId="0" applyNumberFormat="1" applyFont="1" applyFill="1" applyBorder="1" applyAlignment="1">
      <alignment horizontal="center" vertical="center"/>
    </xf>
    <xf numFmtId="0" fontId="3" fillId="4" borderId="35" xfId="0" applyNumberFormat="1" applyFont="1" applyFill="1" applyBorder="1" applyAlignment="1">
      <alignment horizontal="center" vertical="center"/>
    </xf>
    <xf numFmtId="0" fontId="3" fillId="4" borderId="36" xfId="0" applyNumberFormat="1" applyFont="1" applyFill="1" applyBorder="1" applyAlignment="1">
      <alignment horizontal="center" vertical="center"/>
    </xf>
    <xf numFmtId="0" fontId="3" fillId="4" borderId="37" xfId="0" applyNumberFormat="1" applyFont="1" applyFill="1" applyBorder="1" applyAlignment="1">
      <alignment horizontal="center" vertical="center"/>
    </xf>
    <xf numFmtId="0" fontId="3" fillId="4" borderId="38" xfId="0" applyNumberFormat="1" applyFont="1" applyFill="1" applyBorder="1" applyAlignment="1">
      <alignment horizontal="center" vertical="center"/>
    </xf>
    <xf numFmtId="0" fontId="3" fillId="4" borderId="39" xfId="0" applyNumberFormat="1" applyFont="1" applyFill="1" applyBorder="1" applyAlignment="1">
      <alignment horizontal="center" vertical="center"/>
    </xf>
    <xf numFmtId="0" fontId="3" fillId="4" borderId="40" xfId="0" applyNumberFormat="1" applyFont="1" applyFill="1" applyBorder="1" applyAlignment="1">
      <alignment horizontal="center" vertical="center"/>
    </xf>
    <xf numFmtId="0" fontId="3" fillId="4" borderId="41" xfId="0" applyNumberFormat="1" applyFont="1" applyFill="1" applyBorder="1" applyAlignment="1">
      <alignment horizontal="center" vertical="center"/>
    </xf>
    <xf numFmtId="49" fontId="1" fillId="4" borderId="42" xfId="0" applyNumberFormat="1" applyFont="1" applyFill="1" applyBorder="1" applyAlignment="1">
      <alignment horizontal="center" vertical="center"/>
    </xf>
    <xf numFmtId="49" fontId="1" fillId="4" borderId="43" xfId="0" applyNumberFormat="1" applyFont="1" applyFill="1" applyBorder="1" applyAlignment="1">
      <alignment horizontal="center" vertical="center"/>
    </xf>
    <xf numFmtId="0" fontId="3" fillId="0" borderId="22" xfId="0" applyNumberFormat="1" applyFont="1" applyFill="1" applyBorder="1" applyAlignment="1">
      <alignment horizontal="center" vertical="center"/>
    </xf>
    <xf numFmtId="0" fontId="3" fillId="4" borderId="44" xfId="0" applyNumberFormat="1" applyFont="1" applyFill="1" applyBorder="1" applyAlignment="1">
      <alignment horizontal="center" vertical="center"/>
    </xf>
    <xf numFmtId="0" fontId="3" fillId="4" borderId="45" xfId="0" applyNumberFormat="1" applyFont="1" applyFill="1" applyBorder="1" applyAlignment="1">
      <alignment horizontal="center" vertical="center"/>
    </xf>
    <xf numFmtId="0" fontId="3" fillId="4" borderId="46" xfId="0" applyNumberFormat="1" applyFont="1" applyFill="1" applyBorder="1" applyAlignment="1">
      <alignment horizontal="center" vertical="center"/>
    </xf>
    <xf numFmtId="0" fontId="3" fillId="4" borderId="47" xfId="0" applyNumberFormat="1" applyFont="1" applyFill="1" applyBorder="1" applyAlignment="1">
      <alignment horizontal="center" vertical="center"/>
    </xf>
    <xf numFmtId="0" fontId="3" fillId="4" borderId="48" xfId="0" applyNumberFormat="1" applyFont="1" applyFill="1" applyBorder="1" applyAlignment="1">
      <alignment horizontal="center" vertical="center"/>
    </xf>
    <xf numFmtId="0" fontId="3" fillId="4" borderId="49" xfId="0" applyNumberFormat="1" applyFont="1" applyFill="1" applyBorder="1" applyAlignment="1">
      <alignment horizontal="center" vertical="center"/>
    </xf>
    <xf numFmtId="0" fontId="3" fillId="4" borderId="50" xfId="0" applyNumberFormat="1" applyFont="1" applyFill="1" applyBorder="1" applyAlignment="1">
      <alignment horizontal="center" vertical="center"/>
    </xf>
    <xf numFmtId="49" fontId="1" fillId="4" borderId="51" xfId="0" applyNumberFormat="1" applyFont="1" applyFill="1" applyBorder="1" applyAlignment="1">
      <alignment horizontal="center" vertical="center"/>
    </xf>
    <xf numFmtId="49" fontId="1" fillId="4" borderId="52" xfId="0" applyNumberFormat="1" applyFont="1" applyFill="1" applyBorder="1" applyAlignment="1">
      <alignment horizontal="center" vertical="center"/>
    </xf>
    <xf numFmtId="0" fontId="3" fillId="0" borderId="53" xfId="0" applyNumberFormat="1" applyFont="1" applyFill="1" applyBorder="1" applyAlignment="1">
      <alignment horizontal="center" vertical="center"/>
    </xf>
    <xf numFmtId="0" fontId="3" fillId="0" borderId="54" xfId="0" applyNumberFormat="1" applyFont="1" applyFill="1" applyBorder="1" applyAlignment="1">
      <alignment horizontal="center" vertical="center"/>
    </xf>
    <xf numFmtId="0" fontId="3" fillId="3" borderId="54" xfId="0" applyNumberFormat="1" applyFont="1" applyFill="1" applyBorder="1" applyAlignment="1">
      <alignment horizontal="center" vertical="center"/>
    </xf>
    <xf numFmtId="0" fontId="3" fillId="0" borderId="55" xfId="0" applyNumberFormat="1" applyFont="1" applyFill="1" applyBorder="1" applyAlignment="1">
      <alignment horizontal="center" vertical="center"/>
    </xf>
    <xf numFmtId="0" fontId="3" fillId="0" borderId="56" xfId="0" applyNumberFormat="1" applyFont="1" applyFill="1" applyBorder="1" applyAlignment="1">
      <alignment horizontal="center" vertical="center"/>
    </xf>
    <xf numFmtId="0" fontId="3" fillId="0" borderId="57" xfId="0" applyNumberFormat="1" applyFont="1" applyFill="1" applyBorder="1" applyAlignment="1">
      <alignment horizontal="center" vertical="center"/>
    </xf>
    <xf numFmtId="0" fontId="3" fillId="3" borderId="58" xfId="0" applyNumberFormat="1" applyFont="1" applyFill="1" applyBorder="1" applyAlignment="1">
      <alignment horizontal="center" vertical="center"/>
    </xf>
    <xf numFmtId="0" fontId="3" fillId="3" borderId="59" xfId="0" applyNumberFormat="1" applyFont="1" applyFill="1" applyBorder="1" applyAlignment="1">
      <alignment horizontal="center" vertical="center"/>
    </xf>
    <xf numFmtId="49" fontId="1" fillId="3" borderId="16" xfId="0" applyNumberFormat="1" applyFont="1" applyFill="1" applyBorder="1" applyAlignment="1">
      <alignment horizontal="center" vertical="center"/>
    </xf>
    <xf numFmtId="49" fontId="1" fillId="3" borderId="60" xfId="0" applyNumberFormat="1" applyFont="1" applyFill="1" applyBorder="1" applyAlignment="1">
      <alignment horizontal="center" vertical="center"/>
    </xf>
    <xf numFmtId="0" fontId="3" fillId="0" borderId="61" xfId="0" applyNumberFormat="1" applyFont="1" applyFill="1" applyBorder="1" applyAlignment="1">
      <alignment horizontal="center" vertical="center"/>
    </xf>
    <xf numFmtId="0" fontId="3" fillId="0" borderId="62" xfId="0" applyNumberFormat="1" applyFont="1" applyFill="1" applyBorder="1" applyAlignment="1">
      <alignment horizontal="center" vertical="center"/>
    </xf>
    <xf numFmtId="0" fontId="3" fillId="3" borderId="62" xfId="0" applyNumberFormat="1" applyFont="1" applyFill="1" applyBorder="1" applyAlignment="1">
      <alignment horizontal="center" vertical="center"/>
    </xf>
    <xf numFmtId="0" fontId="3" fillId="0" borderId="63" xfId="0" applyNumberFormat="1" applyFont="1" applyFill="1" applyBorder="1" applyAlignment="1">
      <alignment horizontal="center" vertical="center"/>
    </xf>
    <xf numFmtId="0" fontId="3" fillId="0" borderId="64" xfId="0" applyNumberFormat="1" applyFont="1" applyFill="1" applyBorder="1" applyAlignment="1">
      <alignment horizontal="center" vertical="center"/>
    </xf>
    <xf numFmtId="0" fontId="3" fillId="0" borderId="65" xfId="0" applyNumberFormat="1" applyFont="1" applyFill="1" applyBorder="1" applyAlignment="1">
      <alignment horizontal="center" vertical="center"/>
    </xf>
    <xf numFmtId="0" fontId="3" fillId="0" borderId="30" xfId="0" applyNumberFormat="1" applyFont="1" applyFill="1" applyBorder="1" applyAlignment="1">
      <alignment horizontal="center" vertical="center"/>
    </xf>
    <xf numFmtId="0" fontId="3" fillId="3" borderId="66" xfId="0" applyNumberFormat="1" applyFont="1" applyFill="1" applyBorder="1" applyAlignment="1">
      <alignment horizontal="center" vertical="center"/>
    </xf>
    <xf numFmtId="0" fontId="3" fillId="3" borderId="48" xfId="0" applyNumberFormat="1" applyFont="1" applyFill="1" applyBorder="1" applyAlignment="1">
      <alignment horizontal="center" vertical="center"/>
    </xf>
    <xf numFmtId="49" fontId="1" fillId="3" borderId="67" xfId="0" applyNumberFormat="1" applyFont="1" applyFill="1" applyBorder="1" applyAlignment="1">
      <alignment horizontal="center" vertical="center"/>
    </xf>
    <xf numFmtId="49" fontId="1" fillId="3" borderId="68" xfId="0" applyNumberFormat="1" applyFont="1" applyFill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center" vertical="center"/>
    </xf>
    <xf numFmtId="0" fontId="3" fillId="3" borderId="12" xfId="0" applyNumberFormat="1" applyFont="1" applyFill="1" applyBorder="1" applyAlignment="1">
      <alignment horizontal="center" vertical="center"/>
    </xf>
    <xf numFmtId="0" fontId="3" fillId="0" borderId="13" xfId="0" applyNumberFormat="1" applyFont="1" applyFill="1" applyBorder="1" applyAlignment="1">
      <alignment horizontal="center" vertical="center"/>
    </xf>
    <xf numFmtId="0" fontId="3" fillId="0" borderId="59" xfId="0" applyNumberFormat="1" applyFont="1" applyFill="1" applyBorder="1" applyAlignment="1">
      <alignment horizontal="center" vertical="center"/>
    </xf>
    <xf numFmtId="0" fontId="3" fillId="3" borderId="14" xfId="0" applyNumberFormat="1" applyFont="1" applyFill="1" applyBorder="1" applyAlignment="1">
      <alignment horizontal="center" vertical="center"/>
    </xf>
    <xf numFmtId="0" fontId="3" fillId="3" borderId="15" xfId="0" applyNumberFormat="1" applyFont="1" applyFill="1" applyBorder="1" applyAlignment="1">
      <alignment horizontal="center" vertical="center"/>
    </xf>
    <xf numFmtId="49" fontId="1" fillId="3" borderId="69" xfId="0" applyNumberFormat="1" applyFont="1" applyFill="1" applyBorder="1" applyAlignment="1">
      <alignment horizontal="center" vertical="center"/>
    </xf>
    <xf numFmtId="49" fontId="1" fillId="3" borderId="17" xfId="0" applyNumberFormat="1" applyFont="1" applyFill="1" applyBorder="1" applyAlignment="1">
      <alignment horizontal="center" vertical="center"/>
    </xf>
    <xf numFmtId="0" fontId="3" fillId="0" borderId="44" xfId="0" applyNumberFormat="1" applyFont="1" applyFill="1" applyBorder="1" applyAlignment="1">
      <alignment horizontal="center" vertical="center"/>
    </xf>
    <xf numFmtId="0" fontId="3" fillId="0" borderId="45" xfId="0" applyNumberFormat="1" applyFont="1" applyFill="1" applyBorder="1" applyAlignment="1">
      <alignment horizontal="center" vertical="center"/>
    </xf>
    <xf numFmtId="0" fontId="3" fillId="3" borderId="45" xfId="0" applyNumberFormat="1" applyFont="1" applyFill="1" applyBorder="1" applyAlignment="1">
      <alignment horizontal="center" vertical="center"/>
    </xf>
    <xf numFmtId="0" fontId="3" fillId="0" borderId="46" xfId="0" applyNumberFormat="1" applyFont="1" applyFill="1" applyBorder="1" applyAlignment="1">
      <alignment horizontal="center" vertical="center"/>
    </xf>
    <xf numFmtId="0" fontId="3" fillId="0" borderId="47" xfId="0" applyNumberFormat="1" applyFont="1" applyFill="1" applyBorder="1" applyAlignment="1">
      <alignment horizontal="center" vertical="center"/>
    </xf>
    <xf numFmtId="0" fontId="3" fillId="0" borderId="48" xfId="0" applyNumberFormat="1" applyFont="1" applyFill="1" applyBorder="1" applyAlignment="1">
      <alignment horizontal="center" vertical="center"/>
    </xf>
    <xf numFmtId="0" fontId="3" fillId="3" borderId="49" xfId="0" applyNumberFormat="1" applyFont="1" applyFill="1" applyBorder="1" applyAlignment="1">
      <alignment horizontal="center" vertical="center"/>
    </xf>
    <xf numFmtId="0" fontId="3" fillId="3" borderId="50" xfId="0" applyNumberFormat="1" applyFont="1" applyFill="1" applyBorder="1" applyAlignment="1">
      <alignment horizontal="center" vertical="center"/>
    </xf>
    <xf numFmtId="49" fontId="1" fillId="3" borderId="51" xfId="0" applyNumberFormat="1" applyFont="1" applyFill="1" applyBorder="1" applyAlignment="1">
      <alignment horizontal="center" vertical="center"/>
    </xf>
    <xf numFmtId="49" fontId="1" fillId="3" borderId="52" xfId="0" applyNumberFormat="1" applyFont="1" applyFill="1" applyBorder="1" applyAlignment="1">
      <alignment horizontal="center" vertical="center"/>
    </xf>
    <xf numFmtId="0" fontId="3" fillId="0" borderId="70" xfId="0" applyNumberFormat="1" applyFont="1" applyFill="1" applyBorder="1" applyAlignment="1">
      <alignment horizontal="center" vertical="center"/>
    </xf>
    <xf numFmtId="49" fontId="4" fillId="3" borderId="17" xfId="0" applyNumberFormat="1" applyFont="1" applyFill="1" applyBorder="1" applyAlignment="1">
      <alignment horizontal="center" vertical="center"/>
    </xf>
    <xf numFmtId="0" fontId="3" fillId="0" borderId="32" xfId="0" applyNumberFormat="1" applyFont="1" applyFill="1" applyBorder="1" applyAlignment="1">
      <alignment horizontal="center" vertical="center"/>
    </xf>
    <xf numFmtId="49" fontId="4" fillId="3" borderId="51" xfId="0" applyNumberFormat="1" applyFont="1" applyFill="1" applyBorder="1" applyAlignment="1">
      <alignment horizontal="center" vertical="center"/>
    </xf>
    <xf numFmtId="49" fontId="4" fillId="3" borderId="52" xfId="0" applyNumberFormat="1" applyFont="1" applyFill="1" applyBorder="1" applyAlignment="1">
      <alignment horizontal="center" vertical="center"/>
    </xf>
    <xf numFmtId="0" fontId="3" fillId="0" borderId="35" xfId="0" applyNumberFormat="1" applyFont="1" applyFill="1" applyBorder="1" applyAlignment="1">
      <alignment horizontal="center" vertical="center"/>
    </xf>
    <xf numFmtId="0" fontId="3" fillId="0" borderId="36" xfId="0" applyNumberFormat="1" applyFont="1" applyFill="1" applyBorder="1" applyAlignment="1">
      <alignment horizontal="center" vertical="center"/>
    </xf>
    <xf numFmtId="0" fontId="3" fillId="3" borderId="36" xfId="0" applyNumberFormat="1" applyFont="1" applyFill="1" applyBorder="1" applyAlignment="1">
      <alignment horizontal="center" vertical="center"/>
    </xf>
    <xf numFmtId="0" fontId="3" fillId="0" borderId="38" xfId="0" applyNumberFormat="1" applyFont="1" applyFill="1" applyBorder="1" applyAlignment="1">
      <alignment horizontal="center" vertical="center"/>
    </xf>
    <xf numFmtId="0" fontId="3" fillId="0" borderId="39" xfId="0" applyNumberFormat="1" applyFont="1" applyFill="1" applyBorder="1" applyAlignment="1">
      <alignment horizontal="center" vertical="center"/>
    </xf>
    <xf numFmtId="0" fontId="3" fillId="3" borderId="41" xfId="0" applyNumberFormat="1" applyFont="1" applyFill="1" applyBorder="1" applyAlignment="1">
      <alignment horizontal="center" vertical="center"/>
    </xf>
    <xf numFmtId="0" fontId="3" fillId="3" borderId="40" xfId="0" applyNumberFormat="1" applyFont="1" applyFill="1" applyBorder="1" applyAlignment="1">
      <alignment horizontal="center" vertical="center"/>
    </xf>
    <xf numFmtId="49" fontId="4" fillId="3" borderId="42" xfId="0" applyNumberFormat="1" applyFont="1" applyFill="1" applyBorder="1" applyAlignment="1">
      <alignment horizontal="center" vertical="center"/>
    </xf>
    <xf numFmtId="49" fontId="4" fillId="3" borderId="43" xfId="0" applyNumberFormat="1" applyFont="1" applyFill="1" applyBorder="1" applyAlignment="1">
      <alignment horizontal="center" vertical="center"/>
    </xf>
    <xf numFmtId="49" fontId="4" fillId="3" borderId="34" xfId="0" applyNumberFormat="1" applyFont="1" applyFill="1" applyBorder="1" applyAlignment="1">
      <alignment horizontal="center" vertical="center"/>
    </xf>
    <xf numFmtId="0" fontId="3" fillId="0" borderId="40" xfId="0" applyNumberFormat="1" applyFont="1" applyFill="1" applyBorder="1" applyAlignment="1">
      <alignment horizontal="center" vertical="center"/>
    </xf>
    <xf numFmtId="0" fontId="3" fillId="0" borderId="25" xfId="0" applyNumberFormat="1" applyFont="1" applyFill="1" applyBorder="1" applyAlignment="1">
      <alignment horizontal="center" vertical="center"/>
    </xf>
    <xf numFmtId="0" fontId="3" fillId="0" borderId="26" xfId="0" applyNumberFormat="1" applyFont="1" applyFill="1" applyBorder="1" applyAlignment="1">
      <alignment horizontal="center" vertical="center"/>
    </xf>
    <xf numFmtId="0" fontId="3" fillId="3" borderId="26" xfId="0" applyNumberFormat="1" applyFont="1" applyFill="1" applyBorder="1" applyAlignment="1">
      <alignment horizontal="center" vertical="center"/>
    </xf>
    <xf numFmtId="0" fontId="3" fillId="0" borderId="27" xfId="0" applyNumberFormat="1" applyFont="1" applyFill="1" applyBorder="1" applyAlignment="1">
      <alignment horizontal="center" vertical="center"/>
    </xf>
    <xf numFmtId="0" fontId="3" fillId="0" borderId="28" xfId="0" applyNumberFormat="1" applyFont="1" applyFill="1" applyBorder="1" applyAlignment="1">
      <alignment horizontal="center" vertical="center"/>
    </xf>
    <xf numFmtId="0" fontId="3" fillId="3" borderId="31" xfId="0" applyNumberFormat="1" applyFont="1" applyFill="1" applyBorder="1" applyAlignment="1">
      <alignment horizontal="center" vertical="center"/>
    </xf>
    <xf numFmtId="0" fontId="3" fillId="3" borderId="32" xfId="0" applyNumberFormat="1" applyFont="1" applyFill="1" applyBorder="1" applyAlignment="1">
      <alignment horizontal="center" vertical="center"/>
    </xf>
    <xf numFmtId="49" fontId="4" fillId="3" borderId="33" xfId="0" applyNumberFormat="1" applyFont="1" applyFill="1" applyBorder="1" applyAlignment="1">
      <alignment horizontal="center" vertical="center"/>
    </xf>
    <xf numFmtId="49" fontId="3" fillId="0" borderId="45" xfId="0" applyNumberFormat="1" applyFont="1" applyFill="1" applyBorder="1" applyAlignment="1">
      <alignment horizontal="center" vertical="center"/>
    </xf>
    <xf numFmtId="49" fontId="4" fillId="3" borderId="71" xfId="0" applyNumberFormat="1" applyFont="1" applyFill="1" applyBorder="1" applyAlignment="1">
      <alignment horizontal="center" vertical="center"/>
    </xf>
    <xf numFmtId="49" fontId="4" fillId="3" borderId="72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/>
    </xf>
    <xf numFmtId="0" fontId="3" fillId="3" borderId="5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6" xfId="0" applyNumberFormat="1" applyFont="1" applyFill="1" applyBorder="1" applyAlignment="1">
      <alignment horizontal="center" vertical="center"/>
    </xf>
    <xf numFmtId="0" fontId="3" fillId="0" borderId="73" xfId="0" applyNumberFormat="1" applyFont="1" applyFill="1" applyBorder="1" applyAlignment="1">
      <alignment horizontal="center" vertical="center"/>
    </xf>
    <xf numFmtId="0" fontId="3" fillId="3" borderId="74" xfId="0" applyNumberFormat="1" applyFont="1" applyFill="1" applyBorder="1" applyAlignment="1">
      <alignment horizontal="center" vertical="center"/>
    </xf>
    <xf numFmtId="0" fontId="3" fillId="3" borderId="73" xfId="0" applyNumberFormat="1" applyFont="1" applyFill="1" applyBorder="1" applyAlignment="1">
      <alignment horizontal="center" vertical="center"/>
    </xf>
    <xf numFmtId="49" fontId="4" fillId="3" borderId="75" xfId="0" applyNumberFormat="1" applyFont="1" applyFill="1" applyBorder="1" applyAlignment="1">
      <alignment horizontal="center" vertical="center"/>
    </xf>
    <xf numFmtId="49" fontId="4" fillId="3" borderId="76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vertical="center"/>
    </xf>
    <xf numFmtId="37" fontId="5" fillId="0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right" vertical="center"/>
    </xf>
    <xf numFmtId="0" fontId="5" fillId="0" borderId="45" xfId="0" applyNumberFormat="1" applyFont="1" applyFill="1" applyBorder="1" applyAlignment="1">
      <alignment horizontal="center" vertical="center"/>
    </xf>
    <xf numFmtId="0" fontId="7" fillId="0" borderId="78" xfId="0" applyNumberFormat="1" applyFont="1" applyFill="1" applyBorder="1" applyAlignment="1">
      <alignment horizontal="left" vertical="center"/>
    </xf>
    <xf numFmtId="37" fontId="2" fillId="0" borderId="77" xfId="0" applyNumberFormat="1" applyFont="1" applyFill="1" applyBorder="1" applyAlignment="1">
      <alignment horizontal="right" vertical="center"/>
    </xf>
    <xf numFmtId="0" fontId="5" fillId="0" borderId="45" xfId="0" applyNumberFormat="1" applyFont="1" applyFill="1" applyBorder="1" applyAlignment="1">
      <alignment horizontal="left" vertical="center"/>
    </xf>
    <xf numFmtId="37" fontId="5" fillId="0" borderId="12" xfId="0" applyNumberFormat="1" applyFont="1" applyFill="1" applyBorder="1" applyAlignment="1">
      <alignment horizontal="left" vertical="center"/>
    </xf>
    <xf numFmtId="0" fontId="1" fillId="0" borderId="77" xfId="0" applyNumberFormat="1" applyFont="1" applyFill="1" applyBorder="1" applyAlignment="1"/>
    <xf numFmtId="37" fontId="5" fillId="0" borderId="0" xfId="0" applyNumberFormat="1" applyFont="1" applyFill="1" applyBorder="1" applyAlignment="1">
      <alignment horizontal="right" vertical="center"/>
    </xf>
    <xf numFmtId="0" fontId="5" fillId="0" borderId="78" xfId="0" applyNumberFormat="1" applyFont="1" applyFill="1" applyBorder="1" applyAlignment="1">
      <alignment horizontal="left" vertical="center"/>
    </xf>
    <xf numFmtId="0" fontId="2" fillId="0" borderId="77" xfId="0" applyNumberFormat="1" applyFont="1" applyFill="1" applyBorder="1" applyAlignment="1">
      <alignment horizontal="right" vertical="center"/>
    </xf>
    <xf numFmtId="0" fontId="5" fillId="0" borderId="77" xfId="0" applyNumberFormat="1" applyFont="1" applyFill="1" applyBorder="1" applyAlignment="1">
      <alignment horizontal="right" vertical="center"/>
    </xf>
    <xf numFmtId="37" fontId="7" fillId="0" borderId="77" xfId="0" applyNumberFormat="1" applyFont="1" applyFill="1" applyBorder="1" applyAlignment="1">
      <alignment horizontal="left" vertical="center"/>
    </xf>
    <xf numFmtId="0" fontId="8" fillId="0" borderId="0" xfId="0" applyNumberFormat="1" applyFont="1" applyFill="1" applyBorder="1" applyAlignment="1">
      <alignment horizontal="center" vertical="center"/>
    </xf>
    <xf numFmtId="37" fontId="5" fillId="0" borderId="46" xfId="0" applyNumberFormat="1" applyFont="1" applyFill="1" applyBorder="1" applyAlignment="1">
      <alignment horizontal="right" vertical="center"/>
    </xf>
    <xf numFmtId="0" fontId="5" fillId="0" borderId="46" xfId="0" applyNumberFormat="1" applyFont="1" applyFill="1" applyBorder="1" applyAlignment="1">
      <alignment horizontal="center" vertical="center"/>
    </xf>
    <xf numFmtId="0" fontId="5" fillId="0" borderId="79" xfId="0" applyNumberFormat="1" applyFont="1" applyFill="1" applyBorder="1" applyAlignment="1">
      <alignment horizontal="left" vertical="center"/>
    </xf>
    <xf numFmtId="0" fontId="9" fillId="0" borderId="0" xfId="0" applyNumberFormat="1" applyFont="1" applyFill="1" applyBorder="1" applyAlignment="1">
      <alignment horizontal="center" vertical="center"/>
    </xf>
    <xf numFmtId="0" fontId="5" fillId="0" borderId="80" xfId="0" applyNumberFormat="1" applyFont="1" applyFill="1" applyBorder="1" applyAlignment="1">
      <alignment horizontal="center" vertical="center"/>
    </xf>
    <xf numFmtId="37" fontId="5" fillId="0" borderId="78" xfId="0" applyNumberFormat="1" applyFont="1" applyFill="1" applyBorder="1" applyAlignment="1">
      <alignment horizontal="right" vertical="center"/>
    </xf>
    <xf numFmtId="37" fontId="5" fillId="0" borderId="77" xfId="0" applyNumberFormat="1" applyFont="1" applyFill="1" applyBorder="1" applyAlignment="1">
      <alignment horizontal="center" vertical="center"/>
    </xf>
    <xf numFmtId="0" fontId="1" fillId="0" borderId="80" xfId="0" applyNumberFormat="1" applyFont="1" applyFill="1" applyBorder="1" applyAlignment="1"/>
    <xf numFmtId="0" fontId="5" fillId="0" borderId="30" xfId="0" applyNumberFormat="1" applyFont="1" applyFill="1" applyBorder="1" applyAlignment="1">
      <alignment horizontal="right" vertical="center"/>
    </xf>
    <xf numFmtId="0" fontId="2" fillId="0" borderId="80" xfId="0" applyNumberFormat="1" applyFont="1" applyFill="1" applyBorder="1" applyAlignment="1">
      <alignment vertical="center"/>
    </xf>
    <xf numFmtId="37" fontId="5" fillId="0" borderId="13" xfId="0" applyNumberFormat="1" applyFont="1" applyFill="1" applyBorder="1" applyAlignment="1">
      <alignment horizontal="right" vertical="center"/>
    </xf>
    <xf numFmtId="37" fontId="2" fillId="0" borderId="3" xfId="0" applyNumberFormat="1" applyFont="1" applyFill="1" applyBorder="1" applyAlignment="1">
      <alignment horizontal="center" vertical="center"/>
    </xf>
    <xf numFmtId="0" fontId="5" fillId="0" borderId="45" xfId="0" applyNumberFormat="1" applyFont="1" applyFill="1" applyBorder="1" applyAlignment="1">
      <alignment horizontal="right" vertical="center"/>
    </xf>
    <xf numFmtId="0" fontId="5" fillId="0" borderId="46" xfId="0" applyNumberFormat="1" applyFont="1" applyFill="1" applyBorder="1" applyAlignment="1">
      <alignment horizontal="right" vertical="center"/>
    </xf>
    <xf numFmtId="0" fontId="5" fillId="0" borderId="80" xfId="0" applyNumberFormat="1" applyFont="1" applyFill="1" applyBorder="1" applyAlignment="1">
      <alignment vertical="center"/>
    </xf>
    <xf numFmtId="37" fontId="5" fillId="0" borderId="3" xfId="0" applyNumberFormat="1" applyFont="1" applyFill="1" applyBorder="1" applyAlignment="1">
      <alignment horizontal="right" vertical="center"/>
    </xf>
    <xf numFmtId="0" fontId="5" fillId="0" borderId="79" xfId="0" applyNumberFormat="1" applyFont="1" applyFill="1" applyBorder="1" applyAlignment="1">
      <alignment horizontal="center" vertical="center"/>
    </xf>
    <xf numFmtId="37" fontId="5" fillId="0" borderId="77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0" fontId="5" fillId="0" borderId="80" xfId="0" applyNumberFormat="1" applyFont="1" applyFill="1" applyBorder="1" applyAlignment="1">
      <alignment horizontal="right" vertical="center"/>
    </xf>
    <xf numFmtId="0" fontId="5" fillId="0" borderId="45" xfId="0" applyNumberFormat="1" applyFont="1" applyFill="1" applyBorder="1" applyAlignment="1">
      <alignment vertical="center"/>
    </xf>
    <xf numFmtId="0" fontId="8" fillId="0" borderId="80" xfId="0" applyNumberFormat="1" applyFont="1" applyFill="1" applyBorder="1" applyAlignment="1">
      <alignment horizontal="center" vertical="center"/>
    </xf>
    <xf numFmtId="0" fontId="8" fillId="0" borderId="77" xfId="0" applyNumberFormat="1" applyFont="1" applyFill="1" applyBorder="1" applyAlignment="1">
      <alignment horizontal="center" vertical="center"/>
    </xf>
    <xf numFmtId="0" fontId="11" fillId="0" borderId="77" xfId="0" applyNumberFormat="1" applyFont="1" applyFill="1" applyBorder="1" applyAlignment="1">
      <alignment horizontal="center" vertical="center"/>
    </xf>
    <xf numFmtId="0" fontId="2" fillId="0" borderId="80" xfId="0" applyNumberFormat="1" applyFont="1" applyFill="1" applyBorder="1" applyAlignment="1">
      <alignment horizontal="center" vertical="center"/>
    </xf>
    <xf numFmtId="0" fontId="5" fillId="0" borderId="77" xfId="0" applyNumberFormat="1" applyFont="1" applyFill="1" applyBorder="1" applyAlignment="1">
      <alignment vertical="center"/>
    </xf>
    <xf numFmtId="0" fontId="5" fillId="0" borderId="13" xfId="0" applyNumberFormat="1" applyFont="1" applyFill="1" applyBorder="1" applyAlignment="1">
      <alignment horizontal="center" vertical="center"/>
    </xf>
    <xf numFmtId="0" fontId="5" fillId="0" borderId="12" xfId="0" applyNumberFormat="1" applyFont="1" applyFill="1" applyBorder="1" applyAlignment="1">
      <alignment horizontal="center" vertical="center"/>
    </xf>
    <xf numFmtId="0" fontId="1" fillId="0" borderId="77" xfId="0" applyNumberFormat="1" applyFont="1" applyFill="1" applyBorder="1" applyAlignment="1">
      <alignment vertical="center"/>
    </xf>
    <xf numFmtId="0" fontId="2" fillId="0" borderId="78" xfId="0" applyNumberFormat="1" applyFont="1" applyFill="1" applyBorder="1" applyAlignment="1">
      <alignment horizontal="center" vertical="center"/>
    </xf>
    <xf numFmtId="0" fontId="5" fillId="0" borderId="13" xfId="0" applyNumberFormat="1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textRotation="90" wrapText="1"/>
    </xf>
    <xf numFmtId="0" fontId="1" fillId="0" borderId="10" xfId="0" applyNumberFormat="1" applyFont="1" applyFill="1" applyBorder="1" applyAlignment="1">
      <alignment horizontal="center" vertical="center" wrapText="1"/>
    </xf>
    <xf numFmtId="0" fontId="1" fillId="0" borderId="18" xfId="0" applyNumberFormat="1" applyFont="1" applyFill="1" applyBorder="1" applyAlignment="1">
      <alignment horizontal="center" vertical="center"/>
    </xf>
    <xf numFmtId="0" fontId="1" fillId="0" borderId="81" xfId="0" applyNumberFormat="1" applyFont="1" applyFill="1" applyBorder="1" applyAlignment="1">
      <alignment horizontal="left" vertical="center"/>
    </xf>
    <xf numFmtId="0" fontId="1" fillId="0" borderId="11" xfId="0" applyNumberFormat="1" applyFont="1" applyFill="1" applyBorder="1" applyAlignment="1">
      <alignment horizontal="center" vertical="center"/>
    </xf>
    <xf numFmtId="0" fontId="1" fillId="0" borderId="61" xfId="0" applyNumberFormat="1" applyFont="1" applyFill="1" applyBorder="1" applyAlignment="1">
      <alignment horizontal="center" vertical="center"/>
    </xf>
    <xf numFmtId="0" fontId="1" fillId="0" borderId="82" xfId="0" applyNumberFormat="1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>
      <alignment horizontal="left" vertical="center"/>
    </xf>
    <xf numFmtId="49" fontId="12" fillId="3" borderId="16" xfId="0" applyNumberFormat="1" applyFont="1" applyFill="1" applyBorder="1" applyAlignment="1">
      <alignment horizontal="center" vertical="center"/>
    </xf>
    <xf numFmtId="49" fontId="12" fillId="3" borderId="60" xfId="0" applyNumberFormat="1" applyFont="1" applyFill="1" applyBorder="1" applyAlignment="1">
      <alignment horizontal="center" vertical="center"/>
    </xf>
    <xf numFmtId="49" fontId="12" fillId="3" borderId="67" xfId="0" applyNumberFormat="1" applyFont="1" applyFill="1" applyBorder="1" applyAlignment="1">
      <alignment horizontal="center" vertical="center"/>
    </xf>
    <xf numFmtId="49" fontId="12" fillId="3" borderId="68" xfId="0" applyNumberFormat="1" applyFont="1" applyFill="1" applyBorder="1" applyAlignment="1">
      <alignment horizontal="center" vertical="center"/>
    </xf>
    <xf numFmtId="49" fontId="12" fillId="3" borderId="69" xfId="0" applyNumberFormat="1" applyFont="1" applyFill="1" applyBorder="1" applyAlignment="1">
      <alignment horizontal="center" vertical="center"/>
    </xf>
    <xf numFmtId="49" fontId="12" fillId="3" borderId="51" xfId="0" applyNumberFormat="1" applyFont="1" applyFill="1" applyBorder="1" applyAlignment="1">
      <alignment horizontal="center" vertical="center"/>
    </xf>
    <xf numFmtId="49" fontId="12" fillId="3" borderId="42" xfId="0" applyNumberFormat="1" applyFont="1" applyFill="1" applyBorder="1" applyAlignment="1">
      <alignment horizontal="center" vertical="center"/>
    </xf>
    <xf numFmtId="49" fontId="12" fillId="3" borderId="33" xfId="0" applyNumberFormat="1" applyFont="1" applyFill="1" applyBorder="1" applyAlignment="1">
      <alignment horizontal="center" vertical="center"/>
    </xf>
    <xf numFmtId="49" fontId="12" fillId="3" borderId="71" xfId="0" applyNumberFormat="1" applyFont="1" applyFill="1" applyBorder="1" applyAlignment="1">
      <alignment horizontal="center" vertical="center"/>
    </xf>
    <xf numFmtId="49" fontId="12" fillId="3" borderId="75" xfId="0" applyNumberFormat="1" applyFont="1" applyFill="1" applyBorder="1" applyAlignment="1">
      <alignment horizontal="center" vertical="center"/>
    </xf>
    <xf numFmtId="49" fontId="1" fillId="5" borderId="23" xfId="0" applyNumberFormat="1" applyFont="1" applyFill="1" applyBorder="1" applyAlignment="1">
      <alignment horizontal="center" vertical="center"/>
    </xf>
    <xf numFmtId="49" fontId="1" fillId="5" borderId="16" xfId="0" applyNumberFormat="1" applyFont="1" applyFill="1" applyBorder="1" applyAlignment="1">
      <alignment horizontal="center" vertical="center"/>
    </xf>
    <xf numFmtId="37" fontId="6" fillId="6" borderId="77" xfId="0" applyNumberFormat="1" applyFont="1" applyFill="1" applyBorder="1" applyAlignment="1">
      <alignment horizontal="center" vertical="center"/>
    </xf>
    <xf numFmtId="37" fontId="6" fillId="6" borderId="80" xfId="0" applyNumberFormat="1" applyFont="1" applyFill="1" applyBorder="1" applyAlignment="1">
      <alignment horizontal="center" vertical="center"/>
    </xf>
    <xf numFmtId="0" fontId="6" fillId="6" borderId="0" xfId="0" applyNumberFormat="1" applyFont="1" applyFill="1" applyBorder="1" applyAlignment="1">
      <alignment horizontal="center" vertical="center"/>
    </xf>
    <xf numFmtId="0" fontId="6" fillId="6" borderId="80" xfId="0" applyNumberFormat="1" applyFont="1" applyFill="1" applyBorder="1" applyAlignment="1">
      <alignment horizontal="center" vertical="center"/>
    </xf>
    <xf numFmtId="0" fontId="6" fillId="6" borderId="47" xfId="0" applyNumberFormat="1" applyFont="1" applyFill="1" applyBorder="1" applyAlignment="1">
      <alignment horizontal="center" vertical="center"/>
    </xf>
    <xf numFmtId="0" fontId="1" fillId="7" borderId="0" xfId="0" applyNumberFormat="1" applyFont="1" applyFill="1" applyBorder="1" applyAlignment="1">
      <alignment horizontal="center" vertical="center"/>
    </xf>
    <xf numFmtId="0" fontId="1" fillId="8" borderId="3" xfId="0" applyFont="1" applyFill="1" applyBorder="1" applyAlignment="1">
      <alignment vertical="center"/>
    </xf>
    <xf numFmtId="0" fontId="1" fillId="8" borderId="4" xfId="0" applyFont="1" applyFill="1" applyBorder="1" applyAlignment="1">
      <alignment vertical="center"/>
    </xf>
    <xf numFmtId="164" fontId="1" fillId="8" borderId="4" xfId="0" applyNumberFormat="1" applyFont="1" applyFill="1" applyBorder="1" applyAlignment="1">
      <alignment horizontal="center" vertical="center"/>
    </xf>
    <xf numFmtId="0" fontId="1" fillId="8" borderId="4" xfId="0" applyNumberFormat="1" applyFont="1" applyFill="1" applyBorder="1" applyAlignment="1">
      <alignment vertical="center"/>
    </xf>
    <xf numFmtId="1" fontId="1" fillId="8" borderId="3" xfId="0" applyNumberFormat="1" applyFont="1" applyFill="1" applyBorder="1" applyAlignment="1">
      <alignment horizontal="center" vertical="center"/>
    </xf>
    <xf numFmtId="1" fontId="1" fillId="8" borderId="4" xfId="0" applyNumberFormat="1" applyFont="1" applyFill="1" applyBorder="1" applyAlignment="1">
      <alignment horizontal="center" vertical="center"/>
    </xf>
    <xf numFmtId="0" fontId="1" fillId="0" borderId="83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349250</xdr:colOff>
      <xdr:row>13</xdr:row>
      <xdr:rowOff>0</xdr:rowOff>
    </xdr:from>
    <xdr:to>
      <xdr:col>4</xdr:col>
      <xdr:colOff>349250</xdr:colOff>
      <xdr:row>18</xdr:row>
      <xdr:rowOff>107950</xdr:rowOff>
    </xdr:to>
    <xdr:sp macro="" textlink="">
      <xdr:nvSpPr>
        <xdr:cNvPr id="1024" name="Ravni poveznik 1023">
          <a:extLst>
            <a:ext uri="{FF2B5EF4-FFF2-40B4-BE49-F238E27FC236}">
              <a16:creationId xmlns:a16="http://schemas.microsoft.com/office/drawing/2014/main" xmlns="" id="{00000000-0008-0000-0200-000000040000}"/>
            </a:ext>
          </a:extLst>
        </xdr:cNvPr>
        <xdr:cNvSpPr/>
      </xdr:nvSpPr>
      <xdr:spPr>
        <a:xfrm flipH="1">
          <a:off x="0" y="0"/>
          <a:ext cx="0" cy="0"/>
        </a:xfrm>
        <a:prstGeom prst="line">
          <a:avLst/>
        </a:prstGeom>
        <a:ln w="9525">
          <a:solidFill>
            <a:srgbClr val="000000"/>
          </a:solidFill>
          <a:headEnd type="none"/>
          <a:tailEnd type="triangle" w="med" len="med"/>
        </a:ln>
        <a:extLst>
          <a:ext uri="http://www.gnumeric.org/ext/spreadsheetml">
            <gnmx:gostyle xmlns="" xmlns:r="http://schemas.openxmlformats.org/officeDocument/2006/relationships" xmlns:gnmx="http://www.gnumeric.org/ext/spreadsheetml" dashType="auto"/>
          </a:ext>
        </a:extLst>
      </xdr:spPr>
    </xdr:sp>
    <xdr:clientData/>
  </xdr:twoCellAnchor>
  <xdr:twoCellAnchor>
    <xdr:from>
      <xdr:col>4</xdr:col>
      <xdr:colOff>349250</xdr:colOff>
      <xdr:row>27</xdr:row>
      <xdr:rowOff>107950</xdr:rowOff>
    </xdr:from>
    <xdr:to>
      <xdr:col>4</xdr:col>
      <xdr:colOff>349250</xdr:colOff>
      <xdr:row>34</xdr:row>
      <xdr:rowOff>95250</xdr:rowOff>
    </xdr:to>
    <xdr:sp macro="" textlink="">
      <xdr:nvSpPr>
        <xdr:cNvPr id="1025" name="Ravni poveznik 1024">
          <a:extLst>
            <a:ext uri="{FF2B5EF4-FFF2-40B4-BE49-F238E27FC236}">
              <a16:creationId xmlns:a16="http://schemas.microsoft.com/office/drawing/2014/main" xmlns="" id="{00000000-0008-0000-0200-000001040000}"/>
            </a:ext>
          </a:extLst>
        </xdr:cNvPr>
        <xdr:cNvSpPr/>
      </xdr:nvSpPr>
      <xdr:spPr>
        <a:xfrm flipH="1" flipV="1">
          <a:off x="0" y="0"/>
          <a:ext cx="0" cy="0"/>
        </a:xfrm>
        <a:prstGeom prst="line">
          <a:avLst/>
        </a:prstGeom>
        <a:ln w="9525">
          <a:solidFill>
            <a:srgbClr val="000000"/>
          </a:solidFill>
          <a:headEnd type="none"/>
          <a:tailEnd type="triangle" w="med" len="med"/>
        </a:ln>
        <a:extLst>
          <a:ext uri="http://www.gnumeric.org/ext/spreadsheetml">
            <gnmx:gostyle xmlns="" xmlns:r="http://schemas.openxmlformats.org/officeDocument/2006/relationships" xmlns:gnmx="http://www.gnumeric.org/ext/spreadsheetml" dashType="auto"/>
          </a:ext>
        </a:extLst>
      </xdr:spPr>
    </xdr:sp>
    <xdr:clientData/>
  </xdr:twoCellAnchor>
  <xdr:twoCellAnchor editAs="oneCell">
    <xdr:from>
      <xdr:col>4</xdr:col>
      <xdr:colOff>6350</xdr:colOff>
      <xdr:row>20</xdr:row>
      <xdr:rowOff>88900</xdr:rowOff>
    </xdr:from>
    <xdr:to>
      <xdr:col>4</xdr:col>
      <xdr:colOff>704850</xdr:colOff>
      <xdr:row>26</xdr:row>
      <xdr:rowOff>25400</xdr:rowOff>
    </xdr:to>
    <xdr:pic>
      <xdr:nvPicPr>
        <xdr:cNvPr id="5" name="Slika 4">
          <a:extLst>
            <a:ext uri="{FF2B5EF4-FFF2-40B4-BE49-F238E27FC236}">
              <a16:creationId xmlns:a16="http://schemas.microsoft.com/office/drawing/2014/main" xmlns="" id="{AA7CD894-2EBF-45DD-B57B-8794C90DEE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702050" y="2628900"/>
          <a:ext cx="698500" cy="698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7"/>
  <sheetViews>
    <sheetView workbookViewId="0">
      <selection activeCell="I11" sqref="I11"/>
    </sheetView>
  </sheetViews>
  <sheetFormatPr defaultColWidth="9.21875" defaultRowHeight="13.2"/>
  <cols>
    <col min="1" max="1" width="3" style="1" customWidth="1"/>
    <col min="2" max="2" width="15.44140625" style="2" customWidth="1"/>
    <col min="3" max="3" width="9.21875" style="2" customWidth="1"/>
    <col min="4" max="4" width="13.5546875" style="2" customWidth="1"/>
    <col min="5" max="5" width="10.88671875" style="2" customWidth="1"/>
    <col min="6" max="6" width="6.109375" style="1" customWidth="1"/>
    <col min="7" max="7" width="22.5546875" style="2" customWidth="1"/>
    <col min="8" max="8" width="11.44140625" style="2" customWidth="1"/>
    <col min="9" max="16384" width="9.21875" style="2"/>
  </cols>
  <sheetData>
    <row r="1" spans="1:7" ht="44.25" customHeight="1">
      <c r="A1" s="3" t="s">
        <v>0</v>
      </c>
      <c r="B1" s="4" t="s">
        <v>37</v>
      </c>
      <c r="C1" s="4" t="s">
        <v>1</v>
      </c>
      <c r="D1" s="4" t="s">
        <v>38</v>
      </c>
      <c r="E1" s="4" t="s">
        <v>1</v>
      </c>
      <c r="F1" s="5" t="s">
        <v>2</v>
      </c>
      <c r="G1" s="6" t="s">
        <v>39</v>
      </c>
    </row>
    <row r="2" spans="1:7" s="9" customFormat="1" ht="13.5" customHeight="1">
      <c r="A2" s="7">
        <v>1</v>
      </c>
      <c r="B2" s="227" t="s">
        <v>69</v>
      </c>
      <c r="C2" s="227" t="s">
        <v>70</v>
      </c>
      <c r="D2" s="227" t="s">
        <v>69</v>
      </c>
      <c r="E2" s="227" t="s">
        <v>71</v>
      </c>
      <c r="F2" s="231">
        <v>120</v>
      </c>
      <c r="G2" s="8" t="str">
        <f t="shared" ref="G2:G17" si="0">CONCATENATE(B2," / ",D2)</f>
        <v>Bečić / Bečić</v>
      </c>
    </row>
    <row r="3" spans="1:7" s="9" customFormat="1" ht="13.5" customHeight="1">
      <c r="A3" s="10">
        <v>2</v>
      </c>
      <c r="B3" s="228" t="s">
        <v>72</v>
      </c>
      <c r="C3" s="228" t="s">
        <v>73</v>
      </c>
      <c r="D3" s="228" t="s">
        <v>74</v>
      </c>
      <c r="E3" s="228" t="s">
        <v>75</v>
      </c>
      <c r="F3" s="232">
        <v>80</v>
      </c>
      <c r="G3" s="8" t="str">
        <f t="shared" si="0"/>
        <v>Mrkić / Šverko</v>
      </c>
    </row>
    <row r="4" spans="1:7" s="9" customFormat="1" ht="13.5" customHeight="1">
      <c r="A4" s="10">
        <v>3</v>
      </c>
      <c r="B4" s="228" t="s">
        <v>76</v>
      </c>
      <c r="C4" s="228" t="s">
        <v>77</v>
      </c>
      <c r="D4" s="228" t="s">
        <v>78</v>
      </c>
      <c r="E4" s="228" t="s">
        <v>79</v>
      </c>
      <c r="F4" s="232">
        <v>48</v>
      </c>
      <c r="G4" s="8" t="str">
        <f t="shared" si="0"/>
        <v>Dugandžić / Matusina</v>
      </c>
    </row>
    <row r="5" spans="1:7" s="9" customFormat="1" ht="13.5" customHeight="1">
      <c r="A5" s="10">
        <v>4</v>
      </c>
      <c r="B5" s="228" t="s">
        <v>80</v>
      </c>
      <c r="C5" s="228" t="s">
        <v>81</v>
      </c>
      <c r="D5" s="228" t="s">
        <v>82</v>
      </c>
      <c r="E5" s="228" t="s">
        <v>75</v>
      </c>
      <c r="F5" s="232">
        <v>24</v>
      </c>
      <c r="G5" s="8" t="str">
        <f t="shared" si="0"/>
        <v>Kovčo / Burilović</v>
      </c>
    </row>
    <row r="6" spans="1:7" s="9" customFormat="1" ht="13.5" customHeight="1">
      <c r="A6" s="10">
        <v>5</v>
      </c>
      <c r="B6" s="230" t="s">
        <v>84</v>
      </c>
      <c r="C6" s="230" t="s">
        <v>77</v>
      </c>
      <c r="D6" s="230" t="s">
        <v>85</v>
      </c>
      <c r="E6" s="230" t="s">
        <v>86</v>
      </c>
      <c r="F6" s="232">
        <v>0</v>
      </c>
      <c r="G6" s="8" t="str">
        <f t="shared" si="0"/>
        <v>Brkičić / Piližota</v>
      </c>
    </row>
    <row r="7" spans="1:7" s="9" customFormat="1" ht="13.5" customHeight="1">
      <c r="A7" s="10">
        <v>6</v>
      </c>
      <c r="B7" s="230" t="s">
        <v>87</v>
      </c>
      <c r="C7" s="230" t="s">
        <v>88</v>
      </c>
      <c r="D7" s="230" t="s">
        <v>89</v>
      </c>
      <c r="E7" s="230" t="s">
        <v>90</v>
      </c>
      <c r="F7" s="232">
        <v>0</v>
      </c>
      <c r="G7" s="8" t="str">
        <f t="shared" si="0"/>
        <v>Kabić / Miloš</v>
      </c>
    </row>
    <row r="8" spans="1:7" s="9" customFormat="1" ht="13.5" customHeight="1">
      <c r="A8" s="10">
        <v>7</v>
      </c>
      <c r="B8" s="230" t="s">
        <v>112</v>
      </c>
      <c r="C8" s="230" t="s">
        <v>91</v>
      </c>
      <c r="D8" s="230" t="s">
        <v>92</v>
      </c>
      <c r="E8" s="230" t="s">
        <v>73</v>
      </c>
      <c r="F8" s="232">
        <v>0</v>
      </c>
      <c r="G8" s="8" t="str">
        <f t="shared" si="0"/>
        <v>Bulović / Frančić</v>
      </c>
    </row>
    <row r="9" spans="1:7" s="9" customFormat="1" ht="13.5" customHeight="1">
      <c r="A9" s="10">
        <v>8</v>
      </c>
      <c r="B9" s="230" t="s">
        <v>93</v>
      </c>
      <c r="C9" s="230" t="s">
        <v>94</v>
      </c>
      <c r="D9" s="230" t="s">
        <v>95</v>
      </c>
      <c r="E9" s="230" t="s">
        <v>75</v>
      </c>
      <c r="F9" s="232">
        <v>0</v>
      </c>
      <c r="G9" s="8" t="str">
        <f t="shared" si="0"/>
        <v>Baranović Mandić / Žura</v>
      </c>
    </row>
    <row r="10" spans="1:7" s="9" customFormat="1" ht="13.5" customHeight="1">
      <c r="A10" s="10">
        <v>9</v>
      </c>
      <c r="B10" s="230" t="s">
        <v>96</v>
      </c>
      <c r="C10" s="230" t="s">
        <v>75</v>
      </c>
      <c r="D10" s="230" t="s">
        <v>96</v>
      </c>
      <c r="E10" s="230" t="s">
        <v>97</v>
      </c>
      <c r="F10" s="232">
        <v>0</v>
      </c>
      <c r="G10" s="8" t="str">
        <f t="shared" si="0"/>
        <v>Ćubelić / Ćubelić</v>
      </c>
    </row>
    <row r="11" spans="1:7" s="9" customFormat="1" ht="13.5" customHeight="1">
      <c r="A11" s="10">
        <v>10</v>
      </c>
      <c r="B11" s="230" t="s">
        <v>98</v>
      </c>
      <c r="C11" s="230" t="s">
        <v>99</v>
      </c>
      <c r="D11" s="230" t="s">
        <v>100</v>
      </c>
      <c r="E11" s="230" t="s">
        <v>101</v>
      </c>
      <c r="F11" s="232">
        <v>0</v>
      </c>
      <c r="G11" s="8" t="str">
        <f t="shared" si="0"/>
        <v>Tabak / Lijić</v>
      </c>
    </row>
    <row r="12" spans="1:7" s="9" customFormat="1" ht="13.5" customHeight="1">
      <c r="A12" s="10">
        <v>11</v>
      </c>
      <c r="B12" s="230" t="s">
        <v>89</v>
      </c>
      <c r="C12" s="230" t="s">
        <v>104</v>
      </c>
      <c r="D12" s="230" t="s">
        <v>102</v>
      </c>
      <c r="E12" s="230" t="s">
        <v>103</v>
      </c>
      <c r="F12" s="232">
        <v>0</v>
      </c>
      <c r="G12" s="8" t="str">
        <f t="shared" si="0"/>
        <v>Miloš / Bartula</v>
      </c>
    </row>
    <row r="13" spans="1:7" s="9" customFormat="1" ht="13.5" customHeight="1">
      <c r="A13" s="10">
        <v>12</v>
      </c>
      <c r="B13" s="230" t="s">
        <v>105</v>
      </c>
      <c r="C13" s="230" t="s">
        <v>106</v>
      </c>
      <c r="D13" s="230" t="s">
        <v>107</v>
      </c>
      <c r="E13" s="230" t="s">
        <v>97</v>
      </c>
      <c r="F13" s="232">
        <v>0</v>
      </c>
      <c r="G13" s="8" t="str">
        <f t="shared" si="0"/>
        <v>Varga / Hranilović</v>
      </c>
    </row>
    <row r="14" spans="1:7" s="9" customFormat="1" ht="13.5" customHeight="1">
      <c r="A14" s="10">
        <v>13</v>
      </c>
      <c r="B14" s="230" t="s">
        <v>108</v>
      </c>
      <c r="C14" s="230" t="s">
        <v>109</v>
      </c>
      <c r="D14" s="230" t="s">
        <v>110</v>
      </c>
      <c r="E14" s="230" t="s">
        <v>111</v>
      </c>
      <c r="F14" s="232">
        <v>0</v>
      </c>
      <c r="G14" s="8" t="str">
        <f t="shared" si="0"/>
        <v>Terze / Rašić</v>
      </c>
    </row>
    <row r="15" spans="1:7" s="9" customFormat="1" ht="13.5" customHeight="1">
      <c r="A15" s="10">
        <v>14</v>
      </c>
      <c r="B15" s="230"/>
      <c r="C15" s="230"/>
      <c r="D15" s="230"/>
      <c r="E15" s="230"/>
      <c r="F15" s="232"/>
      <c r="G15" s="8" t="str">
        <f t="shared" si="0"/>
        <v xml:space="preserve"> / </v>
      </c>
    </row>
    <row r="16" spans="1:7" s="9" customFormat="1" ht="13.5" customHeight="1">
      <c r="A16" s="10">
        <v>15</v>
      </c>
      <c r="B16" s="230"/>
      <c r="C16" s="230"/>
      <c r="D16" s="230"/>
      <c r="E16" s="230"/>
      <c r="F16" s="229"/>
      <c r="G16" s="8" t="str">
        <f t="shared" si="0"/>
        <v xml:space="preserve"> / </v>
      </c>
    </row>
    <row r="17" spans="1:7" s="9" customFormat="1" ht="13.5" customHeight="1">
      <c r="A17" s="10">
        <v>16</v>
      </c>
      <c r="B17" s="230"/>
      <c r="C17" s="230"/>
      <c r="D17" s="230"/>
      <c r="E17" s="230"/>
      <c r="F17" s="229"/>
      <c r="G17" s="8" t="str">
        <f t="shared" si="0"/>
        <v xml:space="preserve"> / </v>
      </c>
    </row>
  </sheetData>
  <sheetProtection formatCells="0" formatColumns="0" formatRows="0" insertColumns="0" insertRows="0" insertHyperlinks="0" deleteColumns="0" deleteRows="0" selectLockedCells="1" sort="0" autoFilter="0" pivotTables="0" selectUnlockedCells="1"/>
  <printOptions horizontalCentered="1"/>
  <pageMargins left="0.74803149606299213" right="0.74803149606299213" top="1.4566929133858268" bottom="0.39370078740157483" header="0.51181102362204722" footer="0.39370078740157483"/>
  <pageSetup paperSize="9" orientation="portrait" cellComments="asDisplayed" r:id="rId1"/>
  <headerFooter>
    <oddHeader>&amp;C6Nositelji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B37"/>
  <sheetViews>
    <sheetView tabSelected="1" zoomScale="90" zoomScaleNormal="90" workbookViewId="0">
      <selection activeCell="H38" sqref="H38"/>
    </sheetView>
  </sheetViews>
  <sheetFormatPr defaultColWidth="9.21875" defaultRowHeight="15"/>
  <cols>
    <col min="1" max="3" width="4.77734375" style="11" customWidth="1"/>
    <col min="4" max="4" width="29.44140625" style="11" customWidth="1"/>
    <col min="5" max="5" width="3.5546875" style="11" customWidth="1"/>
    <col min="6" max="6" width="29.44140625" style="11" customWidth="1"/>
    <col min="7" max="18" width="3.77734375" style="11" customWidth="1"/>
    <col min="19" max="19" width="9.21875" style="12" bestFit="1" customWidth="1"/>
    <col min="20" max="20" width="9.21875" style="12"/>
    <col min="21" max="21" width="12.5546875" style="12" customWidth="1"/>
    <col min="22" max="16384" width="9.21875" style="12"/>
  </cols>
  <sheetData>
    <row r="1" spans="1:28" ht="46.8" customHeight="1">
      <c r="A1" s="13" t="s">
        <v>40</v>
      </c>
      <c r="B1" s="14" t="s">
        <v>41</v>
      </c>
      <c r="C1" s="14" t="s">
        <v>42</v>
      </c>
      <c r="D1" s="15" t="s">
        <v>43</v>
      </c>
      <c r="E1" s="15" t="s">
        <v>3</v>
      </c>
      <c r="F1" s="16" t="s">
        <v>44</v>
      </c>
      <c r="G1" s="17" t="s">
        <v>45</v>
      </c>
      <c r="H1" s="18"/>
      <c r="I1" s="19"/>
      <c r="J1" s="17" t="s">
        <v>46</v>
      </c>
      <c r="K1" s="18"/>
      <c r="L1" s="19"/>
      <c r="M1" s="17" t="s">
        <v>47</v>
      </c>
      <c r="N1" s="18"/>
      <c r="O1" s="19"/>
      <c r="P1" s="17" t="s">
        <v>48</v>
      </c>
      <c r="Q1" s="18"/>
      <c r="R1" s="19"/>
      <c r="S1" s="20" t="s">
        <v>49</v>
      </c>
      <c r="T1" s="20" t="s">
        <v>50</v>
      </c>
      <c r="U1" s="12" t="s">
        <v>83</v>
      </c>
      <c r="V1" t="s">
        <v>51</v>
      </c>
      <c r="Y1" t="s">
        <v>52</v>
      </c>
      <c r="AB1" t="s">
        <v>53</v>
      </c>
    </row>
    <row r="2" spans="1:28">
      <c r="A2" s="21">
        <v>1</v>
      </c>
      <c r="B2" s="22" t="s">
        <v>4</v>
      </c>
      <c r="C2" s="22"/>
      <c r="D2" s="23" t="str">
        <f>IF(Nositelji!$G$2=" / ",CONCATENATE("Seed #",Nositelji!$A$2),Nositelji!$G$2)</f>
        <v>Bečić / Bečić</v>
      </c>
      <c r="E2" s="23" t="s">
        <v>3</v>
      </c>
      <c r="F2" s="24" t="str">
        <f>IF(Nositelji!$G$17=" / ",CONCATENATE("Seed #",Nositelji!$A$17),Nositelji!$G$17)</f>
        <v>Seed #16</v>
      </c>
      <c r="G2" s="23">
        <f t="shared" ref="G2:G32" si="0">IF(J2=L2,"",SUM(IF(J2&gt;L2,1,0),IF(M2&gt;O2,1,0),IF(P2&lt;=R2,0,1)))</f>
        <v>2</v>
      </c>
      <c r="H2" s="23" t="s">
        <v>5</v>
      </c>
      <c r="I2" s="23">
        <f t="shared" ref="I2:I31" si="1">IF(J2=L2,"",SUM(IF(J2&lt;L2,1,0),IF(M2&lt;O2,1,0),IF(P2&gt;=R2,0,1)))</f>
        <v>0</v>
      </c>
      <c r="J2" s="25">
        <v>21</v>
      </c>
      <c r="K2" s="23" t="s">
        <v>5</v>
      </c>
      <c r="L2" s="26">
        <v>0</v>
      </c>
      <c r="M2" s="25">
        <v>21</v>
      </c>
      <c r="N2" s="23" t="s">
        <v>5</v>
      </c>
      <c r="O2" s="26">
        <v>0</v>
      </c>
      <c r="P2" s="25"/>
      <c r="Q2" s="23" t="s">
        <v>5</v>
      </c>
      <c r="R2" s="26"/>
      <c r="S2" s="27"/>
      <c r="T2" s="28"/>
      <c r="U2" s="226"/>
      <c r="V2" s="27"/>
      <c r="W2" s="28"/>
      <c r="Y2" s="27"/>
      <c r="Z2" s="28"/>
      <c r="AB2" s="27"/>
    </row>
    <row r="3" spans="1:28">
      <c r="A3" s="29">
        <f t="shared" ref="A3:A31" si="2">SUM(A2,1)</f>
        <v>2</v>
      </c>
      <c r="B3" s="30" t="s">
        <v>4</v>
      </c>
      <c r="C3" s="31">
        <v>1</v>
      </c>
      <c r="D3" s="32" t="str">
        <f>IF(Nositelji!$G$10=" / ",CONCATENATE("Seed #",Nositelji!$A$10),Nositelji!$G$10)</f>
        <v>Ćubelić / Ćubelić</v>
      </c>
      <c r="E3" s="32" t="s">
        <v>3</v>
      </c>
      <c r="F3" s="33" t="str">
        <f>IF(Nositelji!$G$9=" / ",CONCATENATE("Seed #",Nositelji!$A$9),Nositelji!$G$9)</f>
        <v>Baranović Mandić / Žura</v>
      </c>
      <c r="G3" s="32">
        <f t="shared" si="0"/>
        <v>2</v>
      </c>
      <c r="H3" s="34" t="s">
        <v>5</v>
      </c>
      <c r="I3" s="32">
        <f t="shared" si="1"/>
        <v>0</v>
      </c>
      <c r="J3" s="35">
        <v>21</v>
      </c>
      <c r="K3" s="32" t="s">
        <v>5</v>
      </c>
      <c r="L3" s="36">
        <v>5</v>
      </c>
      <c r="M3" s="35">
        <v>21</v>
      </c>
      <c r="N3" s="32" t="s">
        <v>5</v>
      </c>
      <c r="O3" s="36">
        <v>4</v>
      </c>
      <c r="P3" s="35"/>
      <c r="Q3" s="32" t="s">
        <v>5</v>
      </c>
      <c r="R3" s="36"/>
      <c r="S3" s="219" t="s">
        <v>11</v>
      </c>
      <c r="T3" s="38" t="s">
        <v>7</v>
      </c>
      <c r="U3" s="226"/>
      <c r="V3" s="37" t="s">
        <v>11</v>
      </c>
      <c r="W3" s="38" t="s">
        <v>7</v>
      </c>
      <c r="Y3" s="37" t="s">
        <v>9</v>
      </c>
      <c r="Z3" s="38" t="s">
        <v>7</v>
      </c>
      <c r="AB3" s="37" t="s">
        <v>10</v>
      </c>
    </row>
    <row r="4" spans="1:28">
      <c r="A4" s="29">
        <f t="shared" si="2"/>
        <v>3</v>
      </c>
      <c r="B4" s="30" t="s">
        <v>4</v>
      </c>
      <c r="C4" s="31">
        <v>2</v>
      </c>
      <c r="D4" s="32" t="str">
        <f>IF(Nositelji!$G$6=" / ",CONCATENATE("Seed #",Nositelji!$A$6),Nositelji!$G$6)</f>
        <v>Brkičić / Piližota</v>
      </c>
      <c r="E4" s="32" t="s">
        <v>3</v>
      </c>
      <c r="F4" s="33" t="str">
        <f>IF(Nositelji!$G$13=" / ",CONCATENATE("Seed #",Nositelji!$A$13),Nositelji!$G$13)</f>
        <v>Varga / Hranilović</v>
      </c>
      <c r="G4" s="32">
        <f t="shared" si="0"/>
        <v>0</v>
      </c>
      <c r="H4" s="34" t="s">
        <v>5</v>
      </c>
      <c r="I4" s="32">
        <f t="shared" si="1"/>
        <v>2</v>
      </c>
      <c r="J4" s="35">
        <v>21</v>
      </c>
      <c r="K4" s="32" t="s">
        <v>5</v>
      </c>
      <c r="L4" s="36">
        <v>23</v>
      </c>
      <c r="M4" s="35">
        <v>13</v>
      </c>
      <c r="N4" s="32" t="s">
        <v>5</v>
      </c>
      <c r="O4" s="36">
        <v>21</v>
      </c>
      <c r="P4" s="35"/>
      <c r="Q4" s="32" t="s">
        <v>5</v>
      </c>
      <c r="R4" s="36"/>
      <c r="S4" s="219" t="s">
        <v>11</v>
      </c>
      <c r="T4" s="38" t="s">
        <v>7</v>
      </c>
      <c r="U4" s="226"/>
      <c r="V4" s="37" t="s">
        <v>12</v>
      </c>
      <c r="W4" s="38" t="s">
        <v>7</v>
      </c>
      <c r="Y4" s="37" t="s">
        <v>9</v>
      </c>
      <c r="Z4" s="38" t="s">
        <v>7</v>
      </c>
      <c r="AB4" s="37" t="s">
        <v>10</v>
      </c>
    </row>
    <row r="5" spans="1:28">
      <c r="A5" s="29">
        <f t="shared" si="2"/>
        <v>4</v>
      </c>
      <c r="B5" s="30" t="s">
        <v>4</v>
      </c>
      <c r="C5" s="31">
        <v>1</v>
      </c>
      <c r="D5" s="32" t="str">
        <f>IF(Nositelji!$G$14=" / ",CONCATENATE("Seed #",Nositelji!$A$14),Nositelji!$G$14)</f>
        <v>Terze / Rašić</v>
      </c>
      <c r="E5" s="32" t="s">
        <v>3</v>
      </c>
      <c r="F5" s="33" t="str">
        <f>IF(Nositelji!$G$5=" / ",CONCATENATE("Seed #",Nositelji!$A$5),Nositelji!$G$5)</f>
        <v>Kovčo / Burilović</v>
      </c>
      <c r="G5" s="32">
        <f t="shared" si="0"/>
        <v>0</v>
      </c>
      <c r="H5" s="34" t="s">
        <v>5</v>
      </c>
      <c r="I5" s="32">
        <f t="shared" si="1"/>
        <v>2</v>
      </c>
      <c r="J5" s="35">
        <v>13</v>
      </c>
      <c r="K5" s="32" t="s">
        <v>5</v>
      </c>
      <c r="L5" s="36">
        <v>21</v>
      </c>
      <c r="M5" s="35">
        <v>18</v>
      </c>
      <c r="N5" s="32" t="s">
        <v>5</v>
      </c>
      <c r="O5" s="36">
        <v>21</v>
      </c>
      <c r="P5" s="35"/>
      <c r="Q5" s="32" t="s">
        <v>5</v>
      </c>
      <c r="R5" s="36"/>
      <c r="S5" s="219" t="s">
        <v>12</v>
      </c>
      <c r="T5" s="38" t="s">
        <v>7</v>
      </c>
      <c r="U5" s="226"/>
      <c r="V5" s="37" t="s">
        <v>14</v>
      </c>
      <c r="W5" s="38" t="s">
        <v>7</v>
      </c>
      <c r="Y5" s="37" t="s">
        <v>13</v>
      </c>
      <c r="Z5" s="38" t="s">
        <v>7</v>
      </c>
      <c r="AB5" s="37" t="s">
        <v>9</v>
      </c>
    </row>
    <row r="6" spans="1:28">
      <c r="A6" s="39">
        <f t="shared" si="2"/>
        <v>5</v>
      </c>
      <c r="B6" s="40" t="s">
        <v>4</v>
      </c>
      <c r="C6" s="40"/>
      <c r="D6" s="41" t="str">
        <f>IF(Nositelji!$G$4=" / ",CONCATENATE("Seed #",Nositelji!$A$4),Nositelji!$G$4)</f>
        <v>Dugandžić / Matusina</v>
      </c>
      <c r="E6" s="41" t="s">
        <v>3</v>
      </c>
      <c r="F6" s="42" t="str">
        <f>IF(Nositelji!$G$15=" / ",CONCATENATE("Seed #",Nositelji!$A$15),Nositelji!$G$15)</f>
        <v>Seed #14</v>
      </c>
      <c r="G6" s="41">
        <f t="shared" si="0"/>
        <v>2</v>
      </c>
      <c r="H6" s="23" t="s">
        <v>5</v>
      </c>
      <c r="I6" s="41">
        <f t="shared" si="1"/>
        <v>0</v>
      </c>
      <c r="J6" s="43">
        <v>21</v>
      </c>
      <c r="K6" s="41" t="s">
        <v>5</v>
      </c>
      <c r="L6" s="44">
        <v>0</v>
      </c>
      <c r="M6" s="43">
        <v>21</v>
      </c>
      <c r="N6" s="41" t="s">
        <v>5</v>
      </c>
      <c r="O6" s="44">
        <v>0</v>
      </c>
      <c r="P6" s="43"/>
      <c r="Q6" s="41" t="s">
        <v>5</v>
      </c>
      <c r="R6" s="44"/>
      <c r="S6" s="45"/>
      <c r="T6" s="46"/>
      <c r="U6" s="226"/>
      <c r="V6" s="45"/>
      <c r="W6" s="46"/>
      <c r="Y6" s="45"/>
      <c r="Z6" s="46"/>
      <c r="AB6" s="45"/>
    </row>
    <row r="7" spans="1:28">
      <c r="A7" s="29">
        <f t="shared" si="2"/>
        <v>6</v>
      </c>
      <c r="B7" s="30" t="s">
        <v>4</v>
      </c>
      <c r="C7" s="31">
        <v>2</v>
      </c>
      <c r="D7" s="32" t="str">
        <f>IF(Nositelji!$G$12=" / ",CONCATENATE("Seed #",Nositelji!$A$12),Nositelji!$G$12)</f>
        <v>Miloš / Bartula</v>
      </c>
      <c r="E7" s="32" t="s">
        <v>3</v>
      </c>
      <c r="F7" s="33" t="str">
        <f>IF(Nositelji!$G$7=" / ",CONCATENATE("Seed #",Nositelji!$A$7),Nositelji!$G$7)</f>
        <v>Kabić / Miloš</v>
      </c>
      <c r="G7" s="32">
        <f t="shared" si="0"/>
        <v>2</v>
      </c>
      <c r="H7" s="34" t="s">
        <v>5</v>
      </c>
      <c r="I7" s="32">
        <f t="shared" si="1"/>
        <v>0</v>
      </c>
      <c r="J7" s="35">
        <v>21</v>
      </c>
      <c r="K7" s="32" t="s">
        <v>5</v>
      </c>
      <c r="L7" s="36">
        <v>0</v>
      </c>
      <c r="M7" s="35">
        <v>21</v>
      </c>
      <c r="N7" s="32" t="s">
        <v>5</v>
      </c>
      <c r="O7" s="36">
        <v>1</v>
      </c>
      <c r="P7" s="35"/>
      <c r="Q7" s="32" t="s">
        <v>5</v>
      </c>
      <c r="R7" s="36"/>
      <c r="S7" s="219" t="s">
        <v>12</v>
      </c>
      <c r="T7" s="38" t="s">
        <v>7</v>
      </c>
      <c r="U7" s="226"/>
      <c r="V7" s="37" t="s">
        <v>15</v>
      </c>
      <c r="W7" s="38" t="s">
        <v>7</v>
      </c>
      <c r="Y7" s="37" t="s">
        <v>13</v>
      </c>
      <c r="Z7" s="38" t="s">
        <v>7</v>
      </c>
      <c r="AB7" s="37" t="s">
        <v>54</v>
      </c>
    </row>
    <row r="8" spans="1:28">
      <c r="A8" s="29">
        <f t="shared" si="2"/>
        <v>7</v>
      </c>
      <c r="B8" s="30" t="s">
        <v>4</v>
      </c>
      <c r="C8" s="31">
        <v>1</v>
      </c>
      <c r="D8" s="32" t="str">
        <f>IF(Nositelji!$G$8=" / ",CONCATENATE("Seed #",Nositelji!$A$8),Nositelji!$G$8)</f>
        <v>Bulović / Frančić</v>
      </c>
      <c r="E8" s="32" t="s">
        <v>3</v>
      </c>
      <c r="F8" s="33" t="str">
        <f>IF(Nositelji!$G$11=" / ",CONCATENATE("Seed #",Nositelji!$A$11),Nositelji!$G$11)</f>
        <v>Tabak / Lijić</v>
      </c>
      <c r="G8" s="32">
        <f t="shared" si="0"/>
        <v>2</v>
      </c>
      <c r="H8" s="34" t="s">
        <v>5</v>
      </c>
      <c r="I8" s="32">
        <f t="shared" si="1"/>
        <v>0</v>
      </c>
      <c r="J8" s="35">
        <v>21</v>
      </c>
      <c r="K8" s="32" t="s">
        <v>5</v>
      </c>
      <c r="L8" s="36">
        <v>12</v>
      </c>
      <c r="M8" s="35">
        <v>21</v>
      </c>
      <c r="N8" s="32" t="s">
        <v>5</v>
      </c>
      <c r="O8" s="36">
        <v>18</v>
      </c>
      <c r="P8" s="35"/>
      <c r="Q8" s="32" t="s">
        <v>5</v>
      </c>
      <c r="R8" s="36"/>
      <c r="S8" s="219" t="s">
        <v>14</v>
      </c>
      <c r="T8" s="38" t="s">
        <v>7</v>
      </c>
      <c r="U8" s="226"/>
      <c r="V8" s="37" t="s">
        <v>18</v>
      </c>
      <c r="W8" s="38" t="s">
        <v>7</v>
      </c>
      <c r="Y8" s="37" t="s">
        <v>16</v>
      </c>
      <c r="Z8" s="38" t="s">
        <v>7</v>
      </c>
      <c r="AB8" s="37" t="s">
        <v>17</v>
      </c>
    </row>
    <row r="9" spans="1:28">
      <c r="A9" s="47">
        <f t="shared" si="2"/>
        <v>8</v>
      </c>
      <c r="B9" s="48" t="s">
        <v>4</v>
      </c>
      <c r="C9" s="48"/>
      <c r="D9" s="49" t="str">
        <f>IF(Nositelji!$G$16=" / ",CONCATENATE("Seed #",Nositelji!$A$16),Nositelji!$G$16)</f>
        <v>Seed #15</v>
      </c>
      <c r="E9" s="49" t="s">
        <v>3</v>
      </c>
      <c r="F9" s="50" t="str">
        <f>IF(Nositelji!$G$3=" / ",CONCATENATE("Seed #",Nositelji!$A$3),Nositelji!$G$3)</f>
        <v>Mrkić / Šverko</v>
      </c>
      <c r="G9" s="49">
        <f t="shared" si="0"/>
        <v>0</v>
      </c>
      <c r="H9" s="51" t="s">
        <v>5</v>
      </c>
      <c r="I9" s="52">
        <f t="shared" si="1"/>
        <v>2</v>
      </c>
      <c r="J9" s="53">
        <v>0</v>
      </c>
      <c r="K9" s="49" t="s">
        <v>5</v>
      </c>
      <c r="L9" s="54">
        <v>21</v>
      </c>
      <c r="M9" s="53">
        <v>0</v>
      </c>
      <c r="N9" s="49" t="s">
        <v>5</v>
      </c>
      <c r="O9" s="54">
        <v>21</v>
      </c>
      <c r="P9" s="53"/>
      <c r="Q9" s="49" t="s">
        <v>5</v>
      </c>
      <c r="R9" s="54"/>
      <c r="S9" s="55"/>
      <c r="T9" s="56"/>
      <c r="U9" s="226"/>
      <c r="V9" s="55"/>
      <c r="W9" s="56"/>
      <c r="Y9" s="55"/>
      <c r="Z9" s="56"/>
      <c r="AB9" s="55"/>
    </row>
    <row r="10" spans="1:28">
      <c r="A10" s="57">
        <f t="shared" si="2"/>
        <v>9</v>
      </c>
      <c r="B10" s="58">
        <v>13</v>
      </c>
      <c r="C10" s="58"/>
      <c r="D10" s="59" t="str">
        <f>IF($G$2=$I$2,CONCATENATE("Loser Match #",$A$2),IF($G$2&lt;$I$2,D2,$F$2))</f>
        <v>Seed #16</v>
      </c>
      <c r="E10" s="60" t="s">
        <v>3</v>
      </c>
      <c r="F10" s="61" t="str">
        <f>IF($G$3=$I$3,CONCATENATE("Loser Match #",$A$3),IF($G$3&lt;$I$3,D3,$F$3))</f>
        <v>Baranović Mandić / Žura</v>
      </c>
      <c r="G10" s="60">
        <f t="shared" si="0"/>
        <v>0</v>
      </c>
      <c r="H10" s="60" t="s">
        <v>5</v>
      </c>
      <c r="I10" s="62">
        <f t="shared" si="1"/>
        <v>2</v>
      </c>
      <c r="J10" s="63">
        <v>0</v>
      </c>
      <c r="K10" s="60" t="s">
        <v>5</v>
      </c>
      <c r="L10" s="62">
        <v>21</v>
      </c>
      <c r="M10" s="63">
        <v>0</v>
      </c>
      <c r="N10" s="60" t="s">
        <v>5</v>
      </c>
      <c r="O10" s="62">
        <v>21</v>
      </c>
      <c r="P10" s="63"/>
      <c r="Q10" s="60" t="s">
        <v>5</v>
      </c>
      <c r="R10" s="62"/>
      <c r="S10" s="64"/>
      <c r="T10" s="65"/>
      <c r="U10" s="226"/>
      <c r="V10" s="64"/>
      <c r="W10" s="65"/>
      <c r="Y10" s="64"/>
      <c r="Z10" s="65"/>
      <c r="AB10" s="64"/>
    </row>
    <row r="11" spans="1:28">
      <c r="A11" s="29">
        <f t="shared" si="2"/>
        <v>10</v>
      </c>
      <c r="B11" s="30">
        <v>13</v>
      </c>
      <c r="C11" s="31">
        <v>2</v>
      </c>
      <c r="D11" s="32" t="str">
        <f>IF($G$4=$I$4,CONCATENATE("Loser Match #",$A$4),IF($G$4&lt;$I$4,D4,$F$4))</f>
        <v>Brkičić / Piližota</v>
      </c>
      <c r="E11" s="32" t="s">
        <v>3</v>
      </c>
      <c r="F11" s="33" t="str">
        <f>IF($G$5=$I$5,CONCATENATE("Loser Match #",$A$5),IF($G$5&lt;$I$5,$D$5,$F$5))</f>
        <v>Terze / Rašić</v>
      </c>
      <c r="G11" s="32">
        <f t="shared" si="0"/>
        <v>0</v>
      </c>
      <c r="H11" s="34" t="s">
        <v>5</v>
      </c>
      <c r="I11" s="66">
        <f t="shared" si="1"/>
        <v>2</v>
      </c>
      <c r="J11" s="35">
        <v>8</v>
      </c>
      <c r="K11" s="32" t="s">
        <v>5</v>
      </c>
      <c r="L11" s="36">
        <v>21</v>
      </c>
      <c r="M11" s="35">
        <v>16</v>
      </c>
      <c r="N11" s="32" t="s">
        <v>5</v>
      </c>
      <c r="O11" s="36">
        <v>21</v>
      </c>
      <c r="P11" s="35"/>
      <c r="Q11" s="32" t="s">
        <v>5</v>
      </c>
      <c r="R11" s="36"/>
      <c r="S11" s="219" t="s">
        <v>14</v>
      </c>
      <c r="T11" s="38" t="s">
        <v>7</v>
      </c>
      <c r="U11" s="226"/>
      <c r="V11" s="37" t="s">
        <v>20</v>
      </c>
      <c r="W11" s="38" t="s">
        <v>7</v>
      </c>
      <c r="Y11" s="37" t="s">
        <v>16</v>
      </c>
      <c r="Z11" s="38" t="s">
        <v>7</v>
      </c>
      <c r="AB11" s="37" t="s">
        <v>55</v>
      </c>
    </row>
    <row r="12" spans="1:28">
      <c r="A12" s="39">
        <f t="shared" si="2"/>
        <v>11</v>
      </c>
      <c r="B12" s="40">
        <v>13</v>
      </c>
      <c r="C12" s="40"/>
      <c r="D12" s="41" t="str">
        <f>IF($G$6=$I$6,CONCATENATE("Loser Match #",$A$6),IF($G$6&lt;$I$6,D6,$F$6))</f>
        <v>Seed #14</v>
      </c>
      <c r="E12" s="41" t="s">
        <v>3</v>
      </c>
      <c r="F12" s="42" t="str">
        <f>IF($G$7=$I$7,CONCATENATE("Loser Match #",$A$7),IF($G$7&lt;$I$7,D7,$F$7))</f>
        <v>Kabić / Miloš</v>
      </c>
      <c r="G12" s="41">
        <f t="shared" si="0"/>
        <v>0</v>
      </c>
      <c r="H12" s="23" t="s">
        <v>5</v>
      </c>
      <c r="I12" s="44">
        <f t="shared" si="1"/>
        <v>2</v>
      </c>
      <c r="J12" s="43">
        <v>0</v>
      </c>
      <c r="K12" s="41" t="s">
        <v>5</v>
      </c>
      <c r="L12" s="44">
        <v>21</v>
      </c>
      <c r="M12" s="43">
        <v>0</v>
      </c>
      <c r="N12" s="41" t="s">
        <v>5</v>
      </c>
      <c r="O12" s="44">
        <v>21</v>
      </c>
      <c r="P12" s="43"/>
      <c r="Q12" s="41" t="s">
        <v>5</v>
      </c>
      <c r="R12" s="44"/>
      <c r="S12" s="45"/>
      <c r="T12" s="46"/>
      <c r="U12" s="226"/>
      <c r="V12" s="45"/>
      <c r="W12" s="46"/>
      <c r="Y12" s="45"/>
      <c r="Z12" s="46"/>
      <c r="AB12" s="45"/>
    </row>
    <row r="13" spans="1:28">
      <c r="A13" s="67">
        <f t="shared" si="2"/>
        <v>12</v>
      </c>
      <c r="B13" s="68">
        <v>13</v>
      </c>
      <c r="C13" s="68"/>
      <c r="D13" s="52" t="str">
        <f>IF($G$8=$I$8,CONCATENATE("Loser Match #",$A$8),IF($G$8&lt;$I$8,D8,$F$8))</f>
        <v>Tabak / Lijić</v>
      </c>
      <c r="E13" s="52" t="s">
        <v>3</v>
      </c>
      <c r="F13" s="69" t="str">
        <f>IF($G$9=$I$9,CONCATENATE("Loser Match #",$A$9),IF($G$9&lt;$I$9,D9,$F$9))</f>
        <v>Seed #15</v>
      </c>
      <c r="G13" s="52">
        <f t="shared" si="0"/>
        <v>2</v>
      </c>
      <c r="H13" s="70" t="s">
        <v>5</v>
      </c>
      <c r="I13" s="71">
        <f t="shared" si="1"/>
        <v>0</v>
      </c>
      <c r="J13" s="72">
        <v>21</v>
      </c>
      <c r="K13" s="52" t="s">
        <v>5</v>
      </c>
      <c r="L13" s="73">
        <v>0</v>
      </c>
      <c r="M13" s="72">
        <v>21</v>
      </c>
      <c r="N13" s="52" t="s">
        <v>5</v>
      </c>
      <c r="O13" s="73">
        <v>0</v>
      </c>
      <c r="P13" s="72"/>
      <c r="Q13" s="52" t="s">
        <v>5</v>
      </c>
      <c r="R13" s="73"/>
      <c r="S13" s="74"/>
      <c r="T13" s="75"/>
      <c r="U13" s="226"/>
      <c r="V13" s="74"/>
      <c r="W13" s="75"/>
      <c r="Y13" s="74"/>
      <c r="Z13" s="75"/>
      <c r="AB13" s="74"/>
    </row>
    <row r="14" spans="1:28">
      <c r="A14" s="76">
        <f t="shared" si="2"/>
        <v>13</v>
      </c>
      <c r="B14" s="77" t="s">
        <v>19</v>
      </c>
      <c r="C14" s="78">
        <v>1</v>
      </c>
      <c r="D14" s="79" t="str">
        <f>IF($G$2=$I$2,CONCATENATE("Winner Match #",$A$2),IF($G$2&gt;$I$2,D2,$F$2))</f>
        <v>Bečić / Bečić</v>
      </c>
      <c r="E14" s="80" t="s">
        <v>3</v>
      </c>
      <c r="F14" s="81" t="str">
        <f>IF($G$3=$I$3,CONCATENATE("Winner Match #",$A$3),IF($G$3&gt;$I$3,D3,$F$3))</f>
        <v>Ćubelić / Ćubelić</v>
      </c>
      <c r="G14" s="80">
        <f t="shared" si="0"/>
        <v>2</v>
      </c>
      <c r="H14" s="80" t="s">
        <v>5</v>
      </c>
      <c r="I14" s="34">
        <f t="shared" si="1"/>
        <v>0</v>
      </c>
      <c r="J14" s="82">
        <v>21</v>
      </c>
      <c r="K14" s="80" t="s">
        <v>5</v>
      </c>
      <c r="L14" s="83">
        <v>14</v>
      </c>
      <c r="M14" s="82">
        <v>21</v>
      </c>
      <c r="N14" s="80" t="s">
        <v>5</v>
      </c>
      <c r="O14" s="83">
        <v>16</v>
      </c>
      <c r="P14" s="82"/>
      <c r="Q14" s="80" t="s">
        <v>5</v>
      </c>
      <c r="R14" s="83"/>
      <c r="S14" s="220" t="s">
        <v>15</v>
      </c>
      <c r="T14" s="85" t="s">
        <v>7</v>
      </c>
      <c r="U14" s="226"/>
      <c r="V14" s="84" t="s">
        <v>23</v>
      </c>
      <c r="W14" s="85" t="s">
        <v>7</v>
      </c>
      <c r="Y14" s="84" t="s">
        <v>21</v>
      </c>
      <c r="Z14" s="85" t="s">
        <v>7</v>
      </c>
      <c r="AB14" s="84" t="s">
        <v>22</v>
      </c>
    </row>
    <row r="15" spans="1:28">
      <c r="A15" s="29">
        <f t="shared" si="2"/>
        <v>14</v>
      </c>
      <c r="B15" s="30" t="s">
        <v>19</v>
      </c>
      <c r="C15" s="31">
        <v>2</v>
      </c>
      <c r="D15" s="32" t="str">
        <f>IF($G$4=$I$4,CONCATENATE("Winner Match #",$A$4),IF($G$4&gt;$I$4,D4,$F$4))</f>
        <v>Varga / Hranilović</v>
      </c>
      <c r="E15" s="32" t="s">
        <v>3</v>
      </c>
      <c r="F15" s="33" t="str">
        <f>IF($G$5=$I$5,CONCATENATE("Winner Match #",$A$5),IF($G$5&gt;$I$5,D5,$F$5))</f>
        <v>Kovčo / Burilović</v>
      </c>
      <c r="G15" s="32">
        <f t="shared" si="0"/>
        <v>0</v>
      </c>
      <c r="H15" s="34" t="s">
        <v>5</v>
      </c>
      <c r="I15" s="32">
        <f t="shared" si="1"/>
        <v>2</v>
      </c>
      <c r="J15" s="35">
        <v>7</v>
      </c>
      <c r="K15" s="32" t="s">
        <v>5</v>
      </c>
      <c r="L15" s="36">
        <v>21</v>
      </c>
      <c r="M15" s="35">
        <v>14</v>
      </c>
      <c r="N15" s="32" t="s">
        <v>5</v>
      </c>
      <c r="O15" s="36">
        <v>21</v>
      </c>
      <c r="P15" s="35"/>
      <c r="Q15" s="32" t="s">
        <v>5</v>
      </c>
      <c r="R15" s="36"/>
      <c r="S15" s="219" t="s">
        <v>15</v>
      </c>
      <c r="T15" s="38" t="s">
        <v>7</v>
      </c>
      <c r="U15" s="226"/>
      <c r="V15" s="37" t="s">
        <v>56</v>
      </c>
      <c r="W15" s="38" t="s">
        <v>7</v>
      </c>
      <c r="Y15" s="37" t="s">
        <v>21</v>
      </c>
      <c r="Z15" s="38" t="s">
        <v>7</v>
      </c>
      <c r="AB15" s="37" t="s">
        <v>22</v>
      </c>
    </row>
    <row r="16" spans="1:28">
      <c r="A16" s="29">
        <f t="shared" si="2"/>
        <v>15</v>
      </c>
      <c r="B16" s="30" t="s">
        <v>19</v>
      </c>
      <c r="C16" s="31">
        <v>1</v>
      </c>
      <c r="D16" s="32" t="str">
        <f>IF($G$6=$I$6,CONCATENATE("Winner Match #",$A$6),IF($G$6&gt;$I$6,D6,$F$6))</f>
        <v>Dugandžić / Matusina</v>
      </c>
      <c r="E16" s="32" t="s">
        <v>3</v>
      </c>
      <c r="F16" s="33" t="str">
        <f>IF($G$7=$I$7,CONCATENATE("Winner Match #",$A$7),IF($G$7&gt;$I$7,D7,$F$7))</f>
        <v>Miloš / Bartula</v>
      </c>
      <c r="G16" s="32">
        <f t="shared" si="0"/>
        <v>2</v>
      </c>
      <c r="H16" s="34" t="s">
        <v>5</v>
      </c>
      <c r="I16" s="32">
        <f t="shared" si="1"/>
        <v>0</v>
      </c>
      <c r="J16" s="35">
        <v>21</v>
      </c>
      <c r="K16" s="32" t="s">
        <v>5</v>
      </c>
      <c r="L16" s="36">
        <v>6</v>
      </c>
      <c r="M16" s="35">
        <v>21</v>
      </c>
      <c r="N16" s="32" t="s">
        <v>5</v>
      </c>
      <c r="O16" s="36">
        <v>2</v>
      </c>
      <c r="P16" s="35"/>
      <c r="Q16" s="32" t="s">
        <v>5</v>
      </c>
      <c r="R16" s="36"/>
      <c r="S16" s="37" t="s">
        <v>18</v>
      </c>
      <c r="T16" s="38" t="s">
        <v>7</v>
      </c>
      <c r="U16" s="226"/>
      <c r="V16" s="37" t="s">
        <v>57</v>
      </c>
      <c r="W16" s="38" t="s">
        <v>7</v>
      </c>
      <c r="Y16" s="37" t="s">
        <v>24</v>
      </c>
      <c r="Z16" s="38" t="s">
        <v>7</v>
      </c>
      <c r="AB16" s="37" t="s">
        <v>25</v>
      </c>
    </row>
    <row r="17" spans="1:28">
      <c r="A17" s="86">
        <f t="shared" si="2"/>
        <v>16</v>
      </c>
      <c r="B17" s="87" t="s">
        <v>19</v>
      </c>
      <c r="C17" s="88">
        <v>1</v>
      </c>
      <c r="D17" s="89" t="str">
        <f>IF($G$8=$I$8,CONCATENATE("Winner Match #",$A$8),IF($G$8&gt;$I$8,D8,$F$8))</f>
        <v>Bulović / Frančić</v>
      </c>
      <c r="E17" s="89" t="s">
        <v>3</v>
      </c>
      <c r="F17" s="90" t="str">
        <f>IF($G$9=$I$9,CONCATENATE("Winner Match #",$A$9),IF($G$9&gt;$I$9,D9,$F$9))</f>
        <v>Mrkić / Šverko</v>
      </c>
      <c r="G17" s="89">
        <f t="shared" si="0"/>
        <v>0</v>
      </c>
      <c r="H17" s="91" t="s">
        <v>5</v>
      </c>
      <c r="I17" s="92">
        <f t="shared" si="1"/>
        <v>2</v>
      </c>
      <c r="J17" s="93">
        <v>21</v>
      </c>
      <c r="K17" s="89" t="s">
        <v>5</v>
      </c>
      <c r="L17" s="94">
        <v>23</v>
      </c>
      <c r="M17" s="93">
        <v>17</v>
      </c>
      <c r="N17" s="89" t="s">
        <v>5</v>
      </c>
      <c r="O17" s="94">
        <v>21</v>
      </c>
      <c r="P17" s="93"/>
      <c r="Q17" s="89" t="s">
        <v>5</v>
      </c>
      <c r="R17" s="94"/>
      <c r="S17" s="95" t="s">
        <v>20</v>
      </c>
      <c r="T17" s="96" t="s">
        <v>7</v>
      </c>
      <c r="U17" s="226"/>
      <c r="V17" s="95" t="s">
        <v>26</v>
      </c>
      <c r="W17" s="96" t="s">
        <v>7</v>
      </c>
      <c r="Y17" s="95" t="s">
        <v>24</v>
      </c>
      <c r="Z17" s="96" t="s">
        <v>7</v>
      </c>
      <c r="AB17" s="95" t="s">
        <v>25</v>
      </c>
    </row>
    <row r="18" spans="1:28">
      <c r="A18" s="21">
        <f t="shared" si="2"/>
        <v>17</v>
      </c>
      <c r="B18" s="97">
        <v>9</v>
      </c>
      <c r="C18" s="98">
        <v>1</v>
      </c>
      <c r="D18" s="34" t="str">
        <f>IF($G$13=$I$13,CONCATENATE("Winner Match #",$A$13),IF($G$13&gt;$I$13,$D$13,$F$13))</f>
        <v>Tabak / Lijić</v>
      </c>
      <c r="E18" s="34" t="s">
        <v>3</v>
      </c>
      <c r="F18" s="99" t="str">
        <f>IF($G$14=$I$14,CONCATENATE("Loser Match #",$A$14),IF($G$14&lt;$I$14,D14,$F$14))</f>
        <v>Ćubelić / Ćubelić</v>
      </c>
      <c r="G18" s="34">
        <f t="shared" si="0"/>
        <v>2</v>
      </c>
      <c r="H18" s="34" t="s">
        <v>5</v>
      </c>
      <c r="I18" s="100">
        <f t="shared" si="1"/>
        <v>1</v>
      </c>
      <c r="J18" s="101">
        <v>19</v>
      </c>
      <c r="K18" s="34" t="s">
        <v>5</v>
      </c>
      <c r="L18" s="102">
        <v>21</v>
      </c>
      <c r="M18" s="101">
        <v>21</v>
      </c>
      <c r="N18" s="34" t="s">
        <v>5</v>
      </c>
      <c r="O18" s="102">
        <v>15</v>
      </c>
      <c r="P18" s="101">
        <v>18</v>
      </c>
      <c r="Q18" s="34" t="s">
        <v>5</v>
      </c>
      <c r="R18" s="102">
        <v>16</v>
      </c>
      <c r="S18" s="103" t="s">
        <v>23</v>
      </c>
      <c r="T18" s="104" t="s">
        <v>7</v>
      </c>
      <c r="U18" s="226"/>
      <c r="V18" s="103" t="s">
        <v>58</v>
      </c>
      <c r="W18" s="104" t="s">
        <v>7</v>
      </c>
      <c r="Y18" s="103" t="s">
        <v>27</v>
      </c>
      <c r="Z18" s="104" t="s">
        <v>7</v>
      </c>
      <c r="AB18" s="103" t="s">
        <v>26</v>
      </c>
    </row>
    <row r="19" spans="1:28">
      <c r="A19" s="29">
        <f t="shared" si="2"/>
        <v>18</v>
      </c>
      <c r="B19" s="30">
        <v>9</v>
      </c>
      <c r="C19" s="31">
        <v>1</v>
      </c>
      <c r="D19" s="32" t="str">
        <f>IF($G$12=$I$12,CONCATENATE("Winner Match #",$A$12),IF($G$12&gt;$I$12,$D$12,$F$12))</f>
        <v>Kabić / Miloš</v>
      </c>
      <c r="E19" s="32" t="s">
        <v>3</v>
      </c>
      <c r="F19" s="33" t="str">
        <f>IF($G$15=$I$15,CONCATENATE("Loser Match #",$A$15),IF($G$15&lt;$I$15,D15,$F$15))</f>
        <v>Varga / Hranilović</v>
      </c>
      <c r="G19" s="32">
        <f t="shared" si="0"/>
        <v>0</v>
      </c>
      <c r="H19" s="34" t="s">
        <v>5</v>
      </c>
      <c r="I19" s="66">
        <f t="shared" si="1"/>
        <v>2</v>
      </c>
      <c r="J19" s="35">
        <v>0</v>
      </c>
      <c r="K19" s="32" t="s">
        <v>5</v>
      </c>
      <c r="L19" s="36">
        <v>21</v>
      </c>
      <c r="M19" s="35">
        <v>0</v>
      </c>
      <c r="N19" s="32" t="s">
        <v>5</v>
      </c>
      <c r="O19" s="36">
        <v>21</v>
      </c>
      <c r="P19" s="35"/>
      <c r="Q19" s="32" t="s">
        <v>5</v>
      </c>
      <c r="R19" s="36"/>
      <c r="S19" s="37"/>
      <c r="T19" s="38" t="s">
        <v>7</v>
      </c>
      <c r="U19" s="226"/>
      <c r="V19" s="37" t="s">
        <v>68</v>
      </c>
      <c r="W19" s="38" t="s">
        <v>7</v>
      </c>
      <c r="Y19" s="37" t="s">
        <v>27</v>
      </c>
      <c r="Z19" s="38" t="s">
        <v>7</v>
      </c>
      <c r="AB19" s="37" t="s">
        <v>26</v>
      </c>
    </row>
    <row r="20" spans="1:28">
      <c r="A20" s="29">
        <f t="shared" si="2"/>
        <v>19</v>
      </c>
      <c r="B20" s="30">
        <v>9</v>
      </c>
      <c r="C20" s="31">
        <v>1</v>
      </c>
      <c r="D20" s="32" t="str">
        <f>IF($G$11=$I$11,CONCATENATE("Winner Match #",$A$11),IF($G$11&gt;$I$11,$D$11,$F$11))</f>
        <v>Terze / Rašić</v>
      </c>
      <c r="E20" s="32" t="s">
        <v>3</v>
      </c>
      <c r="F20" s="33" t="str">
        <f>IF($G$16=$I$16,CONCATENATE("Loser Match #",$A$16),IF($G$16&lt;$I$16,D16,$F$16))</f>
        <v>Miloš / Bartula</v>
      </c>
      <c r="G20" s="32">
        <f t="shared" si="0"/>
        <v>2</v>
      </c>
      <c r="H20" s="34" t="s">
        <v>5</v>
      </c>
      <c r="I20" s="66">
        <f t="shared" si="1"/>
        <v>0</v>
      </c>
      <c r="J20" s="35">
        <v>21</v>
      </c>
      <c r="K20" s="32" t="s">
        <v>5</v>
      </c>
      <c r="L20" s="36">
        <v>0</v>
      </c>
      <c r="M20" s="35">
        <v>21</v>
      </c>
      <c r="N20" s="32" t="s">
        <v>5</v>
      </c>
      <c r="O20" s="36">
        <v>0</v>
      </c>
      <c r="P20" s="35"/>
      <c r="Q20" s="32" t="s">
        <v>5</v>
      </c>
      <c r="R20" s="36"/>
      <c r="S20" s="37"/>
      <c r="T20" s="38" t="s">
        <v>7</v>
      </c>
      <c r="U20" s="226"/>
      <c r="V20" s="37" t="s">
        <v>59</v>
      </c>
      <c r="W20" s="38" t="s">
        <v>7</v>
      </c>
      <c r="Y20" s="37" t="s">
        <v>28</v>
      </c>
      <c r="Z20" s="38" t="s">
        <v>7</v>
      </c>
      <c r="AB20" s="37" t="s">
        <v>29</v>
      </c>
    </row>
    <row r="21" spans="1:28">
      <c r="A21" s="105">
        <f t="shared" si="2"/>
        <v>20</v>
      </c>
      <c r="B21" s="106">
        <v>9</v>
      </c>
      <c r="C21" s="107">
        <v>1</v>
      </c>
      <c r="D21" s="92" t="str">
        <f>IF($G$10=$I$10,CONCATENATE("Winner Match #",$A$10),IF($G$10&gt;$I$10,$D$10,$F$10))</f>
        <v>Baranović Mandić / Žura</v>
      </c>
      <c r="E21" s="92" t="s">
        <v>3</v>
      </c>
      <c r="F21" s="108" t="str">
        <f>IF($G$17=$I$17,CONCATENATE("Loser Match #",$A$17),IF($G$17&lt;$I$17,D17,$F$17))</f>
        <v>Bulović / Frančić</v>
      </c>
      <c r="G21" s="92">
        <f t="shared" si="0"/>
        <v>0</v>
      </c>
      <c r="H21" s="109" t="s">
        <v>5</v>
      </c>
      <c r="I21" s="110">
        <f t="shared" si="1"/>
        <v>2</v>
      </c>
      <c r="J21" s="111">
        <v>4</v>
      </c>
      <c r="K21" s="92" t="s">
        <v>5</v>
      </c>
      <c r="L21" s="112">
        <v>21</v>
      </c>
      <c r="M21" s="111">
        <v>4</v>
      </c>
      <c r="N21" s="92" t="s">
        <v>5</v>
      </c>
      <c r="O21" s="112">
        <v>21</v>
      </c>
      <c r="P21" s="111"/>
      <c r="Q21" s="92" t="s">
        <v>5</v>
      </c>
      <c r="R21" s="112"/>
      <c r="S21" s="113" t="s">
        <v>113</v>
      </c>
      <c r="T21" s="114" t="s">
        <v>7</v>
      </c>
      <c r="U21" s="226"/>
      <c r="V21" s="113" t="s">
        <v>60</v>
      </c>
      <c r="W21" s="114" t="s">
        <v>7</v>
      </c>
      <c r="Y21" s="113" t="s">
        <v>28</v>
      </c>
      <c r="Z21" s="114" t="s">
        <v>7</v>
      </c>
      <c r="AB21" s="113" t="s">
        <v>29</v>
      </c>
    </row>
    <row r="22" spans="1:28">
      <c r="A22" s="76">
        <f t="shared" si="2"/>
        <v>21</v>
      </c>
      <c r="B22" s="77" t="s">
        <v>30</v>
      </c>
      <c r="C22" s="78">
        <v>1</v>
      </c>
      <c r="D22" s="80" t="str">
        <f>IF($G$14=$I$14,CONCATENATE("Winner Match #",$A$14),IF($G$14&gt;$I$14,$D$14,$F$14))</f>
        <v>Bečić / Bečić</v>
      </c>
      <c r="E22" s="80" t="s">
        <v>3</v>
      </c>
      <c r="F22" s="81" t="str">
        <f>IF($G$15=$I$15,CONCATENATE("Winner Match #",$A$15),IF($G$15&gt;$I$15,$D$15,$F$15))</f>
        <v>Kovčo / Burilović</v>
      </c>
      <c r="G22" s="80">
        <f t="shared" si="0"/>
        <v>2</v>
      </c>
      <c r="H22" s="80" t="s">
        <v>5</v>
      </c>
      <c r="I22" s="34">
        <f t="shared" si="1"/>
        <v>0</v>
      </c>
      <c r="J22" s="82">
        <v>21</v>
      </c>
      <c r="K22" s="80" t="s">
        <v>5</v>
      </c>
      <c r="L22" s="83">
        <v>16</v>
      </c>
      <c r="M22" s="82">
        <v>21</v>
      </c>
      <c r="N22" s="80" t="s">
        <v>5</v>
      </c>
      <c r="O22" s="83">
        <v>7</v>
      </c>
      <c r="P22" s="82"/>
      <c r="Q22" s="80" t="s">
        <v>5</v>
      </c>
      <c r="R22" s="83"/>
      <c r="S22" s="84" t="s">
        <v>26</v>
      </c>
      <c r="T22" s="85" t="s">
        <v>7</v>
      </c>
      <c r="U22" s="226"/>
      <c r="V22" s="209" t="s">
        <v>8</v>
      </c>
      <c r="W22" s="210" t="s">
        <v>33</v>
      </c>
      <c r="Y22" s="84" t="s">
        <v>31</v>
      </c>
      <c r="Z22" s="85" t="s">
        <v>7</v>
      </c>
      <c r="AB22" s="84" t="s">
        <v>32</v>
      </c>
    </row>
    <row r="23" spans="1:28">
      <c r="A23" s="86">
        <f t="shared" si="2"/>
        <v>22</v>
      </c>
      <c r="B23" s="87" t="s">
        <v>30</v>
      </c>
      <c r="C23" s="88">
        <v>1</v>
      </c>
      <c r="D23" s="89" t="str">
        <f>IF($G$16=$I$16,CONCATENATE("Winner Match #",$A$16),IF($G$16&gt;$I$16,$D$16,$F$16))</f>
        <v>Dugandžić / Matusina</v>
      </c>
      <c r="E23" s="89" t="s">
        <v>3</v>
      </c>
      <c r="F23" s="115" t="str">
        <f>IF($G$17=$I$17,CONCATENATE("Winner Match #",$A$17),IF($G$17&gt;$I$17,$D$17,$F$17))</f>
        <v>Mrkić / Šverko</v>
      </c>
      <c r="G23" s="89">
        <f t="shared" si="0"/>
        <v>1</v>
      </c>
      <c r="H23" s="91" t="s">
        <v>5</v>
      </c>
      <c r="I23" s="92">
        <f t="shared" si="1"/>
        <v>2</v>
      </c>
      <c r="J23" s="93">
        <v>13</v>
      </c>
      <c r="K23" s="89" t="s">
        <v>5</v>
      </c>
      <c r="L23" s="94">
        <v>21</v>
      </c>
      <c r="M23" s="93">
        <v>21</v>
      </c>
      <c r="N23" s="89" t="s">
        <v>5</v>
      </c>
      <c r="O23" s="94">
        <v>16</v>
      </c>
      <c r="P23" s="93">
        <v>7</v>
      </c>
      <c r="Q23" s="89" t="s">
        <v>5</v>
      </c>
      <c r="R23" s="94">
        <v>15</v>
      </c>
      <c r="S23" s="95" t="s">
        <v>58</v>
      </c>
      <c r="T23" s="96" t="s">
        <v>7</v>
      </c>
      <c r="U23" s="226"/>
      <c r="V23" s="211" t="s">
        <v>11</v>
      </c>
      <c r="W23" s="212" t="s">
        <v>33</v>
      </c>
      <c r="Y23" s="95" t="s">
        <v>31</v>
      </c>
      <c r="Z23" s="96" t="s">
        <v>7</v>
      </c>
      <c r="AB23" s="95" t="s">
        <v>32</v>
      </c>
    </row>
    <row r="24" spans="1:28">
      <c r="A24" s="21">
        <f t="shared" si="2"/>
        <v>23</v>
      </c>
      <c r="B24" s="97">
        <v>7</v>
      </c>
      <c r="C24" s="98">
        <v>1</v>
      </c>
      <c r="D24" s="34" t="str">
        <f>IF($G$18=$I$18,CONCATENATE("Winner Match #",$A$18),IF($G$18&gt;$I$18,$D$18,$F$18))</f>
        <v>Tabak / Lijić</v>
      </c>
      <c r="E24" s="34" t="s">
        <v>3</v>
      </c>
      <c r="F24" s="99" t="str">
        <f>IF($G$19=$I$19,CONCATENATE("Winner Match #",$A$19),IF($G$19&gt;$I$19,$D$19,$F$19))</f>
        <v>Varga / Hranilović</v>
      </c>
      <c r="G24" s="34">
        <f t="shared" si="0"/>
        <v>2</v>
      </c>
      <c r="H24" s="34" t="s">
        <v>5</v>
      </c>
      <c r="I24" s="100">
        <f t="shared" si="1"/>
        <v>1</v>
      </c>
      <c r="J24" s="101">
        <v>15</v>
      </c>
      <c r="K24" s="34" t="s">
        <v>5</v>
      </c>
      <c r="L24" s="102">
        <v>21</v>
      </c>
      <c r="M24" s="101">
        <v>21</v>
      </c>
      <c r="N24" s="34" t="s">
        <v>5</v>
      </c>
      <c r="O24" s="102">
        <v>16</v>
      </c>
      <c r="P24" s="101">
        <v>15</v>
      </c>
      <c r="Q24" s="34" t="s">
        <v>5</v>
      </c>
      <c r="R24" s="102">
        <v>13</v>
      </c>
      <c r="S24" s="103" t="s">
        <v>68</v>
      </c>
      <c r="T24" s="104" t="s">
        <v>7</v>
      </c>
      <c r="U24" s="226"/>
      <c r="V24" s="213" t="s">
        <v>12</v>
      </c>
      <c r="W24" s="116" t="s">
        <v>33</v>
      </c>
      <c r="Y24" s="103" t="s">
        <v>34</v>
      </c>
      <c r="Z24" s="104" t="s">
        <v>33</v>
      </c>
      <c r="AB24" s="103" t="s">
        <v>34</v>
      </c>
    </row>
    <row r="25" spans="1:28">
      <c r="A25" s="105">
        <f t="shared" si="2"/>
        <v>24</v>
      </c>
      <c r="B25" s="106">
        <v>7</v>
      </c>
      <c r="C25" s="107">
        <v>1</v>
      </c>
      <c r="D25" s="92" t="str">
        <f>IF($G$20=$I$20,CONCATENATE("Winner Match #",$A$20),IF($G$20&gt;$I$20,$D$20,$F$20))</f>
        <v>Terze / Rašić</v>
      </c>
      <c r="E25" s="92" t="s">
        <v>3</v>
      </c>
      <c r="F25" s="108" t="str">
        <f>IF($G$21=$I$21,CONCATENATE("Winner Match #",$A$21),IF($G$21&gt;$I$21,$D$21,$F$21))</f>
        <v>Bulović / Frančić</v>
      </c>
      <c r="G25" s="92">
        <f t="shared" si="0"/>
        <v>2</v>
      </c>
      <c r="H25" s="109" t="s">
        <v>5</v>
      </c>
      <c r="I25" s="117">
        <f t="shared" si="1"/>
        <v>0</v>
      </c>
      <c r="J25" s="111">
        <v>21</v>
      </c>
      <c r="K25" s="92" t="s">
        <v>5</v>
      </c>
      <c r="L25" s="112">
        <v>17</v>
      </c>
      <c r="M25" s="111">
        <v>21</v>
      </c>
      <c r="N25" s="92" t="s">
        <v>5</v>
      </c>
      <c r="O25" s="112">
        <v>15</v>
      </c>
      <c r="P25" s="111"/>
      <c r="Q25" s="92" t="s">
        <v>5</v>
      </c>
      <c r="R25" s="112"/>
      <c r="S25" s="113" t="s">
        <v>59</v>
      </c>
      <c r="T25" s="114" t="s">
        <v>7</v>
      </c>
      <c r="U25" s="226"/>
      <c r="V25" s="214" t="s">
        <v>14</v>
      </c>
      <c r="W25" s="119" t="s">
        <v>33</v>
      </c>
      <c r="Y25" s="113" t="s">
        <v>34</v>
      </c>
      <c r="Z25" s="114" t="s">
        <v>33</v>
      </c>
      <c r="AB25" s="113" t="s">
        <v>34</v>
      </c>
    </row>
    <row r="26" spans="1:28">
      <c r="A26" s="120">
        <f t="shared" si="2"/>
        <v>25</v>
      </c>
      <c r="B26" s="121">
        <v>5</v>
      </c>
      <c r="C26" s="122">
        <v>1</v>
      </c>
      <c r="D26" s="123" t="str">
        <f>IF($G$24=$I$24,CONCATENATE("Winner Match #",$A$24),IF($G$24&gt;$I$24,$D$24,$F$24))</f>
        <v>Tabak / Lijić</v>
      </c>
      <c r="E26" s="123" t="s">
        <v>3</v>
      </c>
      <c r="F26" s="124" t="str">
        <f>IF($G$23=$I$23,CONCATENATE("Loser Match #",$A$23),IF($G$23&lt;$I$23,$D$23,$F$23))</f>
        <v>Dugandžić / Matusina</v>
      </c>
      <c r="G26" s="123">
        <f t="shared" si="0"/>
        <v>0</v>
      </c>
      <c r="H26" s="123" t="s">
        <v>5</v>
      </c>
      <c r="I26" s="34">
        <f t="shared" si="1"/>
        <v>2</v>
      </c>
      <c r="J26" s="125">
        <v>18</v>
      </c>
      <c r="K26" s="123" t="s">
        <v>5</v>
      </c>
      <c r="L26" s="126">
        <v>21</v>
      </c>
      <c r="M26" s="125">
        <v>19</v>
      </c>
      <c r="N26" s="123" t="s">
        <v>5</v>
      </c>
      <c r="O26" s="126">
        <v>21</v>
      </c>
      <c r="P26" s="125"/>
      <c r="Q26" s="123" t="s">
        <v>5</v>
      </c>
      <c r="R26" s="126"/>
      <c r="S26" s="127" t="s">
        <v>8</v>
      </c>
      <c r="T26" s="128" t="s">
        <v>33</v>
      </c>
      <c r="U26" s="226"/>
      <c r="V26" s="215" t="s">
        <v>15</v>
      </c>
      <c r="W26" s="128" t="s">
        <v>33</v>
      </c>
      <c r="Y26" s="127" t="s">
        <v>8</v>
      </c>
      <c r="Z26" s="128" t="s">
        <v>33</v>
      </c>
      <c r="AB26" s="127" t="s">
        <v>8</v>
      </c>
    </row>
    <row r="27" spans="1:28">
      <c r="A27" s="29">
        <f t="shared" si="2"/>
        <v>26</v>
      </c>
      <c r="B27" s="30">
        <v>5</v>
      </c>
      <c r="C27" s="31">
        <v>1</v>
      </c>
      <c r="D27" s="32" t="str">
        <f>IF($G$25=$I$25,CONCATENATE("Winner Match #",$A$25),IF($G$25&gt;$I$25,$D$25,$F$25))</f>
        <v>Terze / Rašić</v>
      </c>
      <c r="E27" s="32" t="s">
        <v>3</v>
      </c>
      <c r="F27" s="33" t="str">
        <f>IF($G$22=$I$22,CONCATENATE("Loser Match #",$A$22),IF($G$22&lt;$I$22,$D$22,$F$22))</f>
        <v>Kovčo / Burilović</v>
      </c>
      <c r="G27" s="92">
        <f t="shared" si="0"/>
        <v>2</v>
      </c>
      <c r="H27" s="92" t="s">
        <v>5</v>
      </c>
      <c r="I27" s="92">
        <f t="shared" si="1"/>
        <v>0</v>
      </c>
      <c r="J27" s="35">
        <v>21</v>
      </c>
      <c r="K27" s="32" t="s">
        <v>5</v>
      </c>
      <c r="L27" s="36">
        <v>18</v>
      </c>
      <c r="M27" s="35">
        <v>21</v>
      </c>
      <c r="N27" s="32" t="s">
        <v>5</v>
      </c>
      <c r="O27" s="36">
        <v>15</v>
      </c>
      <c r="P27" s="35"/>
      <c r="Q27" s="32" t="s">
        <v>5</v>
      </c>
      <c r="R27" s="36"/>
      <c r="S27" s="118" t="s">
        <v>8</v>
      </c>
      <c r="T27" s="129" t="s">
        <v>33</v>
      </c>
      <c r="U27" s="226"/>
      <c r="V27" s="214" t="s">
        <v>18</v>
      </c>
      <c r="W27" s="129" t="s">
        <v>33</v>
      </c>
      <c r="Y27" s="118" t="s">
        <v>8</v>
      </c>
      <c r="Z27" s="129" t="s">
        <v>33</v>
      </c>
      <c r="AB27" s="118" t="s">
        <v>8</v>
      </c>
    </row>
    <row r="28" spans="1:28">
      <c r="A28" s="120">
        <f t="shared" si="2"/>
        <v>27</v>
      </c>
      <c r="B28" s="121" t="s">
        <v>35</v>
      </c>
      <c r="C28" s="122">
        <v>1</v>
      </c>
      <c r="D28" s="123" t="str">
        <f>IF($G$22=$I$22,CONCATENATE("Winner Match #",$A$22),IF($G$22&gt;$I$22,$D$22,$F$22))</f>
        <v>Bečić / Bečić</v>
      </c>
      <c r="E28" s="123" t="s">
        <v>3</v>
      </c>
      <c r="F28" s="124" t="str">
        <f>IF($G$26=$I$26,CONCATENATE("Winner Match #",$A$26),IF($G$26&gt;$I$26,$D$26,$F$26))</f>
        <v>Dugandžić / Matusina</v>
      </c>
      <c r="G28" s="123">
        <f t="shared" si="0"/>
        <v>2</v>
      </c>
      <c r="H28" s="123" t="s">
        <v>5</v>
      </c>
      <c r="I28" s="130">
        <f t="shared" si="1"/>
        <v>0</v>
      </c>
      <c r="J28" s="125">
        <v>21</v>
      </c>
      <c r="K28" s="123" t="s">
        <v>5</v>
      </c>
      <c r="L28" s="126">
        <v>12</v>
      </c>
      <c r="M28" s="125">
        <v>21</v>
      </c>
      <c r="N28" s="123" t="s">
        <v>5</v>
      </c>
      <c r="O28" s="126">
        <v>14</v>
      </c>
      <c r="P28" s="125"/>
      <c r="Q28" s="123" t="s">
        <v>5</v>
      </c>
      <c r="R28" s="126"/>
      <c r="S28" s="127" t="s">
        <v>36</v>
      </c>
      <c r="T28" s="116" t="s">
        <v>33</v>
      </c>
      <c r="U28" s="226"/>
      <c r="V28" s="215" t="s">
        <v>20</v>
      </c>
      <c r="W28" s="116" t="s">
        <v>33</v>
      </c>
      <c r="Y28" s="127" t="s">
        <v>36</v>
      </c>
      <c r="Z28" s="116" t="s">
        <v>33</v>
      </c>
      <c r="AB28" s="127" t="s">
        <v>36</v>
      </c>
    </row>
    <row r="29" spans="1:28">
      <c r="A29" s="131">
        <f t="shared" si="2"/>
        <v>28</v>
      </c>
      <c r="B29" s="132" t="s">
        <v>35</v>
      </c>
      <c r="C29" s="133">
        <v>1</v>
      </c>
      <c r="D29" s="134" t="str">
        <f>IF($G$23=$I$23,CONCATENATE("Winner Match #",$A$23),IF($G$23&gt;$I$23,$D$23,$F$23))</f>
        <v>Mrkić / Šverko</v>
      </c>
      <c r="E29" s="134" t="s">
        <v>3</v>
      </c>
      <c r="F29" s="135" t="str">
        <f>IF($G$27=$I$27,CONCATENATE("Winner Match #",$A$27),IF($G$27&gt;$I$27,$D$27,$F$27))</f>
        <v>Terze / Rašić</v>
      </c>
      <c r="G29" s="134">
        <f t="shared" si="0"/>
        <v>2</v>
      </c>
      <c r="H29" s="134" t="s">
        <v>5</v>
      </c>
      <c r="I29" s="117">
        <f t="shared" si="1"/>
        <v>0</v>
      </c>
      <c r="J29" s="136">
        <v>22</v>
      </c>
      <c r="K29" s="134" t="s">
        <v>5</v>
      </c>
      <c r="L29" s="137">
        <v>20</v>
      </c>
      <c r="M29" s="136">
        <v>21</v>
      </c>
      <c r="N29" s="134" t="s">
        <v>5</v>
      </c>
      <c r="O29" s="137">
        <v>10</v>
      </c>
      <c r="P29" s="136"/>
      <c r="Q29" s="134" t="s">
        <v>5</v>
      </c>
      <c r="R29" s="137"/>
      <c r="S29" s="138" t="s">
        <v>6</v>
      </c>
      <c r="T29" s="129" t="s">
        <v>33</v>
      </c>
      <c r="U29" s="226"/>
      <c r="V29" s="216" t="s">
        <v>23</v>
      </c>
      <c r="W29" s="129" t="s">
        <v>33</v>
      </c>
      <c r="Y29" s="138" t="s">
        <v>6</v>
      </c>
      <c r="Z29" s="129" t="s">
        <v>33</v>
      </c>
      <c r="AB29" s="138" t="s">
        <v>6</v>
      </c>
    </row>
    <row r="30" spans="1:28">
      <c r="A30" s="105">
        <f t="shared" si="2"/>
        <v>29</v>
      </c>
      <c r="B30" s="139" t="s">
        <v>61</v>
      </c>
      <c r="C30" s="107">
        <v>1</v>
      </c>
      <c r="D30" s="92" t="str">
        <f>IF($G$28=$I$28,CONCATENATE("Loser Match #",$A$28),IF($G$28&lt;$I$28,$D$28,$F$28))</f>
        <v>Dugandžić / Matusina</v>
      </c>
      <c r="E30" s="92" t="s">
        <v>3</v>
      </c>
      <c r="F30" s="108" t="str">
        <f>IF($G$29=$I$29,CONCATENATE("Loser Match #",$A$29),IF($G$29&lt;$I$29,$D$29,$F$29))</f>
        <v>Terze / Rašić</v>
      </c>
      <c r="G30" s="109">
        <f t="shared" si="0"/>
        <v>0</v>
      </c>
      <c r="H30" s="109" t="s">
        <v>5</v>
      </c>
      <c r="I30" s="109">
        <f t="shared" si="1"/>
        <v>2</v>
      </c>
      <c r="J30" s="111">
        <v>24</v>
      </c>
      <c r="K30" s="92" t="s">
        <v>5</v>
      </c>
      <c r="L30" s="112">
        <v>26</v>
      </c>
      <c r="M30" s="111">
        <v>12</v>
      </c>
      <c r="N30" s="92" t="s">
        <v>5</v>
      </c>
      <c r="O30" s="112">
        <v>21</v>
      </c>
      <c r="P30" s="111"/>
      <c r="Q30" s="92" t="s">
        <v>5</v>
      </c>
      <c r="R30" s="112"/>
      <c r="S30" s="140" t="s">
        <v>15</v>
      </c>
      <c r="T30" s="141" t="s">
        <v>33</v>
      </c>
      <c r="U30" s="226"/>
      <c r="V30" s="217" t="s">
        <v>56</v>
      </c>
      <c r="W30" s="141" t="s">
        <v>33</v>
      </c>
      <c r="Y30" s="140" t="s">
        <v>15</v>
      </c>
      <c r="Z30" s="141" t="s">
        <v>33</v>
      </c>
      <c r="AB30" s="140" t="s">
        <v>15</v>
      </c>
    </row>
    <row r="31" spans="1:28">
      <c r="A31" s="142">
        <f t="shared" si="2"/>
        <v>30</v>
      </c>
      <c r="B31" s="143" t="s">
        <v>62</v>
      </c>
      <c r="C31" s="144">
        <v>1</v>
      </c>
      <c r="D31" s="145" t="str">
        <f>IF($G$28=$I$28,CONCATENATE("Winner Match #",$A$28),IF($G$28&gt;$I$28,$D$28,$F$28))</f>
        <v>Bečić / Bečić</v>
      </c>
      <c r="E31" s="145" t="s">
        <v>3</v>
      </c>
      <c r="F31" s="146" t="str">
        <f>IF($G$29=$I$29,CONCATENATE("Winner Match #",$A$29),IF($G$29&gt;$I$29,$D$29,$F$29))</f>
        <v>Mrkić / Šverko</v>
      </c>
      <c r="G31" s="145">
        <f t="shared" si="0"/>
        <v>2</v>
      </c>
      <c r="H31" s="145" t="s">
        <v>5</v>
      </c>
      <c r="I31" s="147">
        <f t="shared" si="1"/>
        <v>0</v>
      </c>
      <c r="J31" s="148">
        <v>21</v>
      </c>
      <c r="K31" s="145" t="s">
        <v>5</v>
      </c>
      <c r="L31" s="149">
        <v>12</v>
      </c>
      <c r="M31" s="148">
        <v>21</v>
      </c>
      <c r="N31" s="145" t="s">
        <v>5</v>
      </c>
      <c r="O31" s="149">
        <v>14</v>
      </c>
      <c r="P31" s="148"/>
      <c r="Q31" s="145" t="s">
        <v>5</v>
      </c>
      <c r="R31" s="149"/>
      <c r="S31" s="150" t="s">
        <v>9</v>
      </c>
      <c r="T31" s="151" t="s">
        <v>33</v>
      </c>
      <c r="U31" s="226"/>
      <c r="V31" s="218" t="s">
        <v>57</v>
      </c>
      <c r="W31" s="151" t="s">
        <v>33</v>
      </c>
      <c r="Y31" s="150" t="s">
        <v>9</v>
      </c>
      <c r="Z31" s="151" t="s">
        <v>33</v>
      </c>
      <c r="AB31" s="150" t="s">
        <v>9</v>
      </c>
    </row>
    <row r="32" spans="1:28">
      <c r="G32" t="str">
        <f t="shared" si="0"/>
        <v/>
      </c>
      <c r="I32" t="str">
        <f>IF(J32=L32,"",SUM(IF(J32&lt;L32,1,0),IF(M32&lt;O32,1,0),IF(P32&lt;=R32,0,1)))</f>
        <v/>
      </c>
      <c r="S32" s="152"/>
      <c r="U32" s="226"/>
    </row>
    <row r="33" spans="19:21">
      <c r="S33" s="152"/>
      <c r="U33" s="226"/>
    </row>
    <row r="34" spans="19:21">
      <c r="S34" s="152"/>
      <c r="U34" s="226"/>
    </row>
    <row r="35" spans="19:21">
      <c r="S35" s="152"/>
      <c r="U35" s="226"/>
    </row>
    <row r="36" spans="19:21">
      <c r="S36" s="152"/>
    </row>
    <row r="37" spans="19:21">
      <c r="S37" s="152"/>
    </row>
  </sheetData>
  <sheetProtection formatCells="0" formatColumns="0" formatRows="0" insertColumns="0" insertRows="0" insertHyperlinks="0" deleteColumns="0" deleteRows="0" selectLockedCells="1" sort="0" autoFilter="0" pivotTables="0" selectUnlockedCells="1"/>
  <printOptions horizontalCentered="1" verticalCentered="1"/>
  <pageMargins left="0.59055118110236227" right="0.59055118110236227" top="0.9055118110236221" bottom="0.39370078740157483" header="0.51181102362204722" footer="0.51181102362204722"/>
  <pageSetup paperSize="9" scale="90" orientation="landscape" cellComments="asDisplayed" r:id="rId1"/>
  <headerFooter>
    <oddHeader>&amp;C2Rezultat</oddHeader>
    <oddFooter>&amp;R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N48"/>
  <sheetViews>
    <sheetView topLeftCell="A11" workbookViewId="0">
      <selection activeCell="C22" sqref="C22"/>
    </sheetView>
  </sheetViews>
  <sheetFormatPr defaultColWidth="9.21875" defaultRowHeight="9.6"/>
  <cols>
    <col min="1" max="1" width="14.77734375" style="153" customWidth="1"/>
    <col min="2" max="4" width="12.77734375" style="153" customWidth="1"/>
    <col min="5" max="5" width="10.21875" style="153" customWidth="1"/>
    <col min="6" max="10" width="12.77734375" style="153" customWidth="1"/>
    <col min="11" max="11" width="9.21875" style="153" bestFit="1" customWidth="1"/>
    <col min="12" max="16384" width="9.21875" style="153"/>
  </cols>
  <sheetData>
    <row r="1" spans="1:14" ht="10.050000000000001" customHeight="1">
      <c r="A1" s="154" t="str">
        <f>CONCATENATE(Rezultat!$D$2," ")</f>
        <v xml:space="preserve">Bečić / Bečić </v>
      </c>
      <c r="C1" s="155"/>
      <c r="D1" s="155"/>
      <c r="K1" s="9"/>
      <c r="L1" s="9"/>
      <c r="M1" s="9"/>
      <c r="N1" s="9"/>
    </row>
    <row r="2" spans="1:14" ht="10.050000000000001" customHeight="1">
      <c r="A2" s="156"/>
      <c r="C2" s="155"/>
      <c r="D2" s="155"/>
      <c r="K2" s="9"/>
      <c r="L2" s="9"/>
      <c r="M2" s="9"/>
      <c r="N2" s="9"/>
    </row>
    <row r="3" spans="1:14" ht="10.050000000000001" customHeight="1">
      <c r="A3" s="221" t="str">
        <f>CONCATENATE("",Rezultat!$A$2,"")</f>
        <v>1</v>
      </c>
      <c r="B3" s="157" t="str">
        <f>CONCATENATE(Rezultat!$D$14," ")</f>
        <v xml:space="preserve">Bečić / Bečić </v>
      </c>
      <c r="D3" s="155"/>
      <c r="K3" s="9"/>
      <c r="L3" s="9"/>
      <c r="M3" s="9"/>
      <c r="N3" s="9"/>
    </row>
    <row r="4" spans="1:14" ht="10.050000000000001" customHeight="1">
      <c r="A4" s="158" t="str">
        <f>CONCATENATE("(",Rezultat!$G$2," : ",Rezultat!$I$2,")")</f>
        <v>(2 : 0)</v>
      </c>
      <c r="B4" s="159"/>
      <c r="D4" s="155"/>
      <c r="K4" s="9"/>
      <c r="L4" s="9"/>
      <c r="M4" s="9"/>
      <c r="N4" s="9"/>
    </row>
    <row r="5" spans="1:14" ht="10.050000000000001" customHeight="1">
      <c r="A5" s="160" t="str">
        <f>CONCATENATE(Rezultat!$F$2," ")</f>
        <v xml:space="preserve">Seed #16 </v>
      </c>
      <c r="B5" s="161"/>
      <c r="D5" s="155"/>
      <c r="K5" s="9"/>
      <c r="L5" s="9"/>
      <c r="M5" s="9"/>
      <c r="N5" s="9"/>
    </row>
    <row r="6" spans="1:14" ht="10.050000000000001" customHeight="1">
      <c r="A6" s="162"/>
      <c r="B6" s="221" t="str">
        <f>CONCATENATE("",Rezultat!$A$14,"")</f>
        <v>13</v>
      </c>
      <c r="C6" s="163" t="str">
        <f>CONCATENATE(Rezultat!$D$22," ")</f>
        <v xml:space="preserve">Bečić / Bečić </v>
      </c>
      <c r="K6" s="9"/>
      <c r="L6" s="9"/>
      <c r="M6" s="9"/>
      <c r="N6" s="9"/>
    </row>
    <row r="7" spans="1:14" ht="10.050000000000001" customHeight="1">
      <c r="A7" s="154" t="str">
        <f>CONCATENATE(Rezultat!$D$3," ")</f>
        <v xml:space="preserve">Ćubelić / Ćubelić </v>
      </c>
      <c r="B7" s="164" t="str">
        <f>CONCATENATE("(",Rezultat!$G$14," : ",Rezultat!$I$14,")")</f>
        <v>(2 : 0)</v>
      </c>
      <c r="C7" s="159"/>
      <c r="K7" s="9"/>
      <c r="L7" s="9"/>
      <c r="M7" s="9"/>
      <c r="N7" s="9"/>
    </row>
    <row r="8" spans="1:14" ht="10.050000000000001" customHeight="1">
      <c r="A8" s="156"/>
      <c r="B8" s="165"/>
      <c r="C8" s="165"/>
      <c r="G8" s="162" t="str">
        <f>CONCATENATE(Rezultat!$F$26," ")</f>
        <v xml:space="preserve">Dugandžić / Matusina </v>
      </c>
      <c r="J8" s="162" t="str">
        <f>CONCATENATE(Rezultat!$F$13," ")</f>
        <v xml:space="preserve">Seed #15 </v>
      </c>
      <c r="L8" s="9"/>
      <c r="M8" s="9"/>
      <c r="N8" s="9"/>
    </row>
    <row r="9" spans="1:14" ht="10.050000000000001" customHeight="1">
      <c r="A9" s="221" t="str">
        <f>CONCATENATE("",Rezultat!$A$3,"")</f>
        <v>2</v>
      </c>
      <c r="B9" s="166" t="str">
        <f>CONCATENATE(Rezultat!$F$14," ")</f>
        <v xml:space="preserve">Ćubelić / Ćubelić </v>
      </c>
      <c r="C9" s="165"/>
      <c r="D9" s="155"/>
      <c r="E9" s="167" t="s">
        <v>63</v>
      </c>
      <c r="G9" s="168"/>
      <c r="J9" s="169"/>
      <c r="M9" s="9"/>
      <c r="N9" s="9"/>
    </row>
    <row r="10" spans="1:14" ht="10.050000000000001" customHeight="1">
      <c r="A10" s="158" t="str">
        <f>CONCATENATE("(",Rezultat!$G$3," : ",Rezultat!$I$3,")")</f>
        <v>(2 : 0)</v>
      </c>
      <c r="B10" s="170"/>
      <c r="C10" s="161"/>
      <c r="D10" s="155"/>
      <c r="E10" s="171"/>
      <c r="G10" s="172"/>
      <c r="I10" s="173" t="str">
        <f>CONCATENATE(Rezultat!$D$18," ")</f>
        <v xml:space="preserve">Tabak / Lijić </v>
      </c>
      <c r="J10" s="224" t="str">
        <f>CONCATENATE("",Rezultat!$A$13,"")</f>
        <v>12</v>
      </c>
      <c r="M10" s="9"/>
      <c r="N10" s="9"/>
    </row>
    <row r="11" spans="1:14" ht="10.050000000000001" customHeight="1">
      <c r="A11" s="160" t="str">
        <f>CONCATENATE(Rezultat!$F$3," ")</f>
        <v xml:space="preserve">Baranović Mandić / Žura </v>
      </c>
      <c r="B11" s="155"/>
      <c r="C11" s="174"/>
      <c r="D11" s="155"/>
      <c r="G11" s="175"/>
      <c r="I11" s="176"/>
      <c r="J11" s="177" t="str">
        <f>CONCATENATE("(",Rezultat!$I$13," : ",Rezultat!$G$13,")")</f>
        <v>(0 : 2)</v>
      </c>
      <c r="M11" s="9"/>
      <c r="N11" s="9"/>
    </row>
    <row r="12" spans="1:14" ht="10.050000000000001" customHeight="1">
      <c r="A12" s="162"/>
      <c r="B12" s="155"/>
      <c r="C12" s="221" t="str">
        <f>CONCATENATE("",Rezultat!$A$22,"")</f>
        <v>21</v>
      </c>
      <c r="D12" s="163" t="str">
        <f>CONCATENATE(Rezultat!$D$28," ")</f>
        <v xml:space="preserve">Bečić / Bečić </v>
      </c>
      <c r="E12" s="223" t="str">
        <f>CONCATENATE("",Rezultat!$A$28,"")</f>
        <v>27</v>
      </c>
      <c r="F12" s="155" t="str">
        <f>CONCATENATE(Rezultat!$F$28," ")</f>
        <v xml:space="preserve">Dugandžić / Matusina </v>
      </c>
      <c r="G12" s="224" t="str">
        <f>CONCATENATE("",Rezultat!$A$26,"")</f>
        <v>25</v>
      </c>
      <c r="H12" s="162" t="str">
        <f>CONCATENATE(Rezultat!$D$24," ")</f>
        <v xml:space="preserve">Tabak / Lijić </v>
      </c>
      <c r="I12" s="224" t="str">
        <f>CONCATENATE("",Rezultat!$A$18,"")</f>
        <v>17</v>
      </c>
      <c r="J12" s="178" t="str">
        <f>CONCATENATE(Rezultat!$D$13," ")</f>
        <v xml:space="preserve">Tabak / Lijić </v>
      </c>
      <c r="L12" s="9"/>
      <c r="M12" s="9"/>
      <c r="N12" s="9"/>
    </row>
    <row r="13" spans="1:14" ht="10.050000000000001" customHeight="1">
      <c r="A13" s="154" t="str">
        <f>CONCATENATE(Rezultat!$D$4," ")</f>
        <v xml:space="preserve">Brkičić / Piližota </v>
      </c>
      <c r="B13" s="155"/>
      <c r="C13" s="164" t="str">
        <f>CONCATENATE("(",Rezultat!$G$22," : ",Rezultat!$I$22,")")</f>
        <v>(2 : 0)</v>
      </c>
      <c r="D13" s="170"/>
      <c r="E13" s="179" t="str">
        <f>CONCATENATE("(",Rezultat!$G$28," : ",Rezultat!$I$28,")")</f>
        <v>(2 : 0)</v>
      </c>
      <c r="F13" s="180"/>
      <c r="G13" s="177" t="str">
        <f>CONCATENATE("(",Rezultat!$I$26," : ",Rezultat!$G$26,")")</f>
        <v>(2 : 0)</v>
      </c>
      <c r="H13" s="181"/>
      <c r="I13" s="177" t="str">
        <f>CONCATENATE("(",Rezultat!$G$18," : ",Rezultat!$I$18,")")</f>
        <v>(2 : 1)</v>
      </c>
      <c r="M13" s="9"/>
      <c r="N13" s="9"/>
    </row>
    <row r="14" spans="1:14" ht="10.050000000000001" customHeight="1">
      <c r="A14" s="156"/>
      <c r="B14" s="155"/>
      <c r="C14" s="165"/>
      <c r="D14" s="155"/>
      <c r="G14" s="182"/>
      <c r="H14" s="182"/>
      <c r="I14" s="178" t="str">
        <f>CONCATENATE(Rezultat!$F$18," ")</f>
        <v xml:space="preserve">Ćubelić / Ćubelić </v>
      </c>
      <c r="K14" s="9"/>
      <c r="M14" s="9"/>
      <c r="N14" s="9"/>
    </row>
    <row r="15" spans="1:14" ht="10.050000000000001" customHeight="1">
      <c r="A15" s="221" t="str">
        <f>CONCATENATE("",Rezultat!$A$4,"")</f>
        <v>3</v>
      </c>
      <c r="B15" s="163" t="str">
        <f>CONCATENATE(Rezultat!$D$15," ")</f>
        <v xml:space="preserve">Varga / Hranilović </v>
      </c>
      <c r="C15" s="165"/>
      <c r="D15" s="155"/>
      <c r="G15" s="182"/>
      <c r="H15" s="175"/>
      <c r="K15" s="9"/>
      <c r="L15" s="9"/>
      <c r="M15" s="9"/>
      <c r="N15" s="9"/>
    </row>
    <row r="16" spans="1:14" ht="10.050000000000001" customHeight="1">
      <c r="A16" s="158" t="str">
        <f>CONCATENATE("(",Rezultat!$G$4," : ",Rezultat!$I$4,")")</f>
        <v>(0 : 2)</v>
      </c>
      <c r="B16" s="159"/>
      <c r="C16" s="165"/>
      <c r="D16" s="155"/>
      <c r="G16" s="183" t="str">
        <f>CONCATENATE(Rezultat!$D$26," ")</f>
        <v xml:space="preserve">Tabak / Lijić </v>
      </c>
      <c r="H16" s="224" t="str">
        <f>CONCATENATE("",Rezultat!$A$24,"")</f>
        <v>23</v>
      </c>
      <c r="J16" s="162" t="str">
        <f>CONCATENATE(Rezultat!$F$12," ")</f>
        <v xml:space="preserve">Kabić / Miloš </v>
      </c>
      <c r="K16" s="9"/>
      <c r="L16" s="9"/>
      <c r="M16" s="9"/>
      <c r="N16" s="9"/>
    </row>
    <row r="17" spans="1:14" ht="10.050000000000001" customHeight="1">
      <c r="A17" s="160" t="str">
        <f>CONCATENATE(Rezultat!$F$4," ")</f>
        <v xml:space="preserve">Varga / Hranilović </v>
      </c>
      <c r="B17" s="165"/>
      <c r="C17" s="165"/>
      <c r="D17" s="155"/>
      <c r="G17" s="180"/>
      <c r="H17" s="177" t="str">
        <f>CONCATENATE("(",Rezultat!$G$24," : ",Rezultat!$I$24,")")</f>
        <v>(2 : 1)</v>
      </c>
      <c r="J17" s="169"/>
      <c r="K17" s="9"/>
      <c r="L17" s="9"/>
      <c r="M17" s="9"/>
      <c r="N17" s="9"/>
    </row>
    <row r="18" spans="1:14" ht="10.050000000000001" customHeight="1">
      <c r="A18" s="184"/>
      <c r="B18" s="221" t="str">
        <f>CONCATENATE("",Rezultat!$A$15,"")</f>
        <v>14</v>
      </c>
      <c r="C18" s="185" t="str">
        <f>CONCATENATE(Rezultat!$F$22," ")</f>
        <v xml:space="preserve">Kovčo / Burilović </v>
      </c>
      <c r="D18" s="155"/>
      <c r="H18" s="182"/>
      <c r="I18" s="173" t="str">
        <f>CONCATENATE(Rezultat!$D$19," ")</f>
        <v xml:space="preserve">Kabić / Miloš </v>
      </c>
      <c r="J18" s="224" t="str">
        <f>CONCATENATE("",Rezultat!$A$12,"")</f>
        <v>11</v>
      </c>
      <c r="K18" s="9"/>
      <c r="M18" s="9"/>
      <c r="N18" s="9"/>
    </row>
    <row r="19" spans="1:14" ht="10.050000000000001" customHeight="1">
      <c r="A19" s="154" t="str">
        <f>CONCATENATE(Rezultat!$D$5," ")</f>
        <v xml:space="preserve">Terze / Rašić </v>
      </c>
      <c r="B19" s="164" t="str">
        <f>CONCATENATE("(",Rezultat!$G$15," : ",Rezultat!$I$15,")")</f>
        <v>(0 : 2)</v>
      </c>
      <c r="C19" s="170"/>
      <c r="D19" s="155"/>
      <c r="H19" s="182"/>
      <c r="I19" s="176"/>
      <c r="J19" s="177" t="str">
        <f>CONCATENATE("(",Rezultat!$I$12," : ",Rezultat!$G$12,")")</f>
        <v>(2 : 0)</v>
      </c>
      <c r="K19" s="9"/>
      <c r="M19" s="9"/>
      <c r="N19" s="9"/>
    </row>
    <row r="20" spans="1:14" ht="10.050000000000001" customHeight="1">
      <c r="A20" s="156"/>
      <c r="B20" s="165"/>
      <c r="D20" s="186" t="str">
        <f>CONCATENATE(Rezultat!$D$31," ")</f>
        <v xml:space="preserve">Bečić / Bečić </v>
      </c>
      <c r="E20" s="187"/>
      <c r="F20" s="186" t="str">
        <f>CONCATENATE(Rezultat!$D$30," ")</f>
        <v xml:space="preserve">Dugandžić / Matusina </v>
      </c>
      <c r="H20" s="188" t="str">
        <f>CONCATENATE(Rezultat!$F$24," ")</f>
        <v xml:space="preserve">Varga / Hranilović </v>
      </c>
      <c r="I20" s="224" t="str">
        <f>CONCATENATE("",Rezultat!$A$19,"")</f>
        <v>18</v>
      </c>
      <c r="J20" s="178" t="str">
        <f>CONCATENATE(Rezultat!$D$12," ")</f>
        <v xml:space="preserve">Seed #14 </v>
      </c>
      <c r="K20" s="9"/>
      <c r="L20" s="9"/>
      <c r="M20" s="9"/>
      <c r="N20" s="9"/>
    </row>
    <row r="21" spans="1:14" ht="10.050000000000001" customHeight="1">
      <c r="A21" s="221" t="str">
        <f>CONCATENATE("",Rezultat!$A$5,"")</f>
        <v>4</v>
      </c>
      <c r="B21" s="185" t="str">
        <f>CONCATENATE(Rezultat!$F$15," ")</f>
        <v xml:space="preserve">Kovčo / Burilović </v>
      </c>
      <c r="C21" s="155"/>
      <c r="D21" s="181"/>
      <c r="F21" s="189"/>
      <c r="H21" s="180"/>
      <c r="I21" s="177" t="str">
        <f>CONCATENATE("(",Rezultat!$G$19," : ",Rezultat!$I$19,")")</f>
        <v>(0 : 2)</v>
      </c>
      <c r="J21" s="9"/>
      <c r="K21" s="9"/>
      <c r="L21" s="9"/>
      <c r="M21" s="9"/>
      <c r="N21" s="9"/>
    </row>
    <row r="22" spans="1:14" ht="10.050000000000001" customHeight="1">
      <c r="A22" s="158" t="str">
        <f>CONCATENATE("(",Rezultat!$G$5," : ",Rezultat!$I$5,")")</f>
        <v>(0 : 2)</v>
      </c>
      <c r="B22" s="170"/>
      <c r="C22" s="155"/>
      <c r="D22" s="190" t="s">
        <v>64</v>
      </c>
      <c r="F22" s="191" t="s">
        <v>65</v>
      </c>
      <c r="I22" s="178" t="str">
        <f>CONCATENATE(Rezultat!$F$19," ")</f>
        <v xml:space="preserve">Varga / Hranilović </v>
      </c>
      <c r="K22" s="9"/>
      <c r="L22" s="9"/>
      <c r="M22" s="9"/>
      <c r="N22" s="9"/>
    </row>
    <row r="23" spans="1:14" ht="10.050000000000001" customHeight="1">
      <c r="A23" s="160" t="str">
        <f>CONCATENATE(Rezultat!$F$5," ")</f>
        <v xml:space="preserve">Kovčo / Burilović </v>
      </c>
      <c r="C23" s="155"/>
      <c r="D23" s="190"/>
      <c r="F23" s="192"/>
      <c r="J23" s="9"/>
      <c r="K23" s="9"/>
      <c r="L23" s="9"/>
      <c r="M23" s="9"/>
      <c r="N23" s="9"/>
    </row>
    <row r="24" spans="1:14" ht="10.050000000000001" customHeight="1">
      <c r="B24" s="155"/>
      <c r="D24" s="222" t="str">
        <f>CONCATENATE("",Rezultat!$A$31,"")</f>
        <v>30</v>
      </c>
      <c r="F24" s="221" t="str">
        <f>CONCATENATE("",Rezultat!$A$30,"")</f>
        <v>29</v>
      </c>
      <c r="J24" s="9"/>
      <c r="K24" s="9"/>
      <c r="L24" s="9"/>
      <c r="M24" s="9"/>
      <c r="N24" s="9"/>
    </row>
    <row r="25" spans="1:14" ht="10.050000000000001" customHeight="1">
      <c r="A25" s="154" t="str">
        <f>CONCATENATE(Rezultat!$D$6," ")</f>
        <v xml:space="preserve">Dugandžić / Matusina </v>
      </c>
      <c r="C25" s="155"/>
      <c r="D25" s="193"/>
      <c r="F25" s="161"/>
      <c r="G25" s="9"/>
      <c r="K25" s="9"/>
      <c r="L25" s="9"/>
      <c r="M25" s="9"/>
      <c r="N25" s="9"/>
    </row>
    <row r="26" spans="1:14" ht="10.050000000000001" customHeight="1">
      <c r="A26" s="156"/>
      <c r="C26" s="155"/>
      <c r="D26" s="193" t="str">
        <f>CONCATENATE("(",Rezultat!$G$31," : ",Rezultat!$I$31,")")</f>
        <v>(2 : 0)</v>
      </c>
      <c r="F26" s="191" t="str">
        <f>CONCATENATE("(",Rezultat!$G$30," : ",Rezultat!$I$30,")")</f>
        <v>(0 : 2)</v>
      </c>
      <c r="K26" s="9"/>
      <c r="L26" s="9"/>
      <c r="M26" s="9"/>
      <c r="N26" s="9"/>
    </row>
    <row r="27" spans="1:14" ht="10.050000000000001" customHeight="1">
      <c r="A27" s="221" t="str">
        <f>CONCATENATE("",Rezultat!$A$6,"")</f>
        <v>5</v>
      </c>
      <c r="B27" s="154" t="str">
        <f>CONCATENATE(Rezultat!$D$16," ")</f>
        <v xml:space="preserve">Dugandžić / Matusina </v>
      </c>
      <c r="D27" s="193"/>
      <c r="F27" s="194"/>
      <c r="I27" s="9"/>
    </row>
    <row r="28" spans="1:14" ht="10.050000000000001" customHeight="1">
      <c r="A28" s="158" t="str">
        <f>CONCATENATE("(",Rezultat!$G$6," : ",Rezultat!$I$6,")")</f>
        <v>(2 : 0)</v>
      </c>
      <c r="B28" s="159"/>
      <c r="D28" s="195" t="str">
        <f>CONCATENATE(Rezultat!$F$31," ")</f>
        <v xml:space="preserve">Mrkić / Šverko </v>
      </c>
      <c r="F28" s="196" t="str">
        <f>CONCATENATE(Rezultat!$F$30," ")</f>
        <v xml:space="preserve">Terze / Rašić </v>
      </c>
    </row>
    <row r="29" spans="1:14" ht="10.050000000000001" customHeight="1">
      <c r="A29" s="160" t="str">
        <f>CONCATENATE(Rezultat!$F$6," ")</f>
        <v xml:space="preserve">Seed #14 </v>
      </c>
      <c r="B29" s="165"/>
      <c r="D29" s="155"/>
    </row>
    <row r="30" spans="1:14" ht="10.050000000000001" customHeight="1">
      <c r="A30" s="9"/>
      <c r="B30" s="221" t="str">
        <f>CONCATENATE("",Rezultat!$A$16,"")</f>
        <v>15</v>
      </c>
      <c r="C30" s="154" t="str">
        <f>CONCATENATE(Rezultat!$D$23," ")</f>
        <v xml:space="preserve">Dugandžić / Matusina </v>
      </c>
    </row>
    <row r="31" spans="1:14" ht="10.050000000000001" customHeight="1">
      <c r="A31" s="154" t="str">
        <f>CONCATENATE(Rezultat!$D$7," ")</f>
        <v xml:space="preserve">Miloš / Bartula </v>
      </c>
      <c r="B31" s="164" t="str">
        <f>CONCATENATE("(",Rezultat!$G$16," : ",Rezultat!$I$16,")")</f>
        <v>(2 : 0)</v>
      </c>
      <c r="C31" s="159"/>
    </row>
    <row r="32" spans="1:14" ht="10.050000000000001" customHeight="1">
      <c r="A32" s="156"/>
      <c r="B32" s="165"/>
      <c r="C32" s="165"/>
      <c r="D32" s="155"/>
      <c r="G32" s="162" t="str">
        <f>CONCATENATE(Rezultat!$F$27," ")</f>
        <v xml:space="preserve">Kovčo / Burilović </v>
      </c>
      <c r="J32" s="162" t="str">
        <f>CONCATENATE(Rezultat!$F$11," ")</f>
        <v xml:space="preserve">Terze / Rašić </v>
      </c>
    </row>
    <row r="33" spans="1:11" ht="10.050000000000001" customHeight="1">
      <c r="A33" s="221" t="str">
        <f>CONCATENATE("",Rezultat!$A$7,"")</f>
        <v>6</v>
      </c>
      <c r="B33" s="160" t="str">
        <f>CONCATENATE(Rezultat!$F$16," ")</f>
        <v xml:space="preserve">Miloš / Bartula </v>
      </c>
      <c r="C33" s="165"/>
      <c r="D33" s="155"/>
      <c r="G33" s="168"/>
      <c r="J33" s="169"/>
    </row>
    <row r="34" spans="1:11" ht="10.050000000000001" customHeight="1">
      <c r="A34" s="158" t="str">
        <f>CONCATENATE("(",Rezultat!$G$7," : ",Rezultat!$I$7,")")</f>
        <v>(2 : 0)</v>
      </c>
      <c r="B34" s="170"/>
      <c r="C34" s="161"/>
      <c r="D34" s="155"/>
      <c r="G34" s="172"/>
      <c r="I34" s="173" t="str">
        <f>CONCATENATE(Rezultat!$D$20," ")</f>
        <v xml:space="preserve">Terze / Rašić </v>
      </c>
      <c r="J34" s="224" t="str">
        <f>CONCATENATE("",Rezultat!$A$11,"")</f>
        <v>10</v>
      </c>
    </row>
    <row r="35" spans="1:11" ht="10.050000000000001" customHeight="1">
      <c r="A35" s="160" t="str">
        <f>CONCATENATE(Rezultat!$F$7," ")</f>
        <v xml:space="preserve">Kabić / Miloš </v>
      </c>
      <c r="C35" s="197"/>
      <c r="D35" s="155"/>
      <c r="E35" s="198"/>
      <c r="G35" s="182"/>
      <c r="I35" s="176"/>
      <c r="J35" s="177" t="str">
        <f>CONCATENATE("(",Rezultat!$I$11," : ",Rezultat!$G$11,")")</f>
        <v>(2 : 0)</v>
      </c>
    </row>
    <row r="36" spans="1:11" ht="10.050000000000001" customHeight="1">
      <c r="A36" s="184"/>
      <c r="C36" s="221" t="str">
        <f>CONCATENATE("",Rezultat!$A$23,"")</f>
        <v>22</v>
      </c>
      <c r="D36" s="199" t="str">
        <f>CONCATENATE(Rezultat!$D$29," ")</f>
        <v xml:space="preserve">Mrkić / Šverko </v>
      </c>
      <c r="E36" s="225" t="str">
        <f>CONCATENATE("",Rezultat!$A$29,"")</f>
        <v>28</v>
      </c>
      <c r="F36" s="155" t="str">
        <f>CONCATENATE(Rezultat!$F$29," ")</f>
        <v xml:space="preserve">Terze / Rašić </v>
      </c>
      <c r="G36" s="224" t="str">
        <f>CONCATENATE("",Rezultat!$A$27,"")</f>
        <v>26</v>
      </c>
      <c r="I36" s="224" t="str">
        <f>CONCATENATE("",Rezultat!$A$20,"")</f>
        <v>19</v>
      </c>
      <c r="J36" s="178" t="str">
        <f>CONCATENATE(Rezultat!$D$11," ")</f>
        <v xml:space="preserve">Brkičić / Piližota </v>
      </c>
    </row>
    <row r="37" spans="1:11" ht="10.050000000000001" customHeight="1">
      <c r="A37" s="154" t="str">
        <f>CONCATENATE(Rezultat!$D$8," ")</f>
        <v xml:space="preserve">Bulović / Frančić </v>
      </c>
      <c r="B37" s="155"/>
      <c r="C37" s="164" t="str">
        <f>CONCATENATE("(",Rezultat!$G$23," : ",Rezultat!$I$23,")")</f>
        <v>(1 : 2)</v>
      </c>
      <c r="D37" s="170"/>
      <c r="E37" s="200" t="str">
        <f>CONCATENATE("(",Rezultat!$G$29," : ",Rezultat!$I$29,")")</f>
        <v>(2 : 0)</v>
      </c>
      <c r="F37" s="180"/>
      <c r="G37" s="177" t="str">
        <f>CONCATENATE("(",Rezultat!$I$27," : ",Rezultat!$G$27,")")</f>
        <v>(0 : 2)</v>
      </c>
      <c r="H37" s="173" t="str">
        <f>CONCATENATE(Rezultat!$D$25," ")</f>
        <v xml:space="preserve">Terze / Rašić </v>
      </c>
      <c r="I37" s="177" t="str">
        <f>CONCATENATE("(",Rezultat!$G$20," : ",Rezultat!$I$20,")")</f>
        <v>(2 : 0)</v>
      </c>
    </row>
    <row r="38" spans="1:11" ht="10.050000000000001" customHeight="1">
      <c r="A38" s="156"/>
      <c r="B38" s="155"/>
      <c r="C38" s="165"/>
      <c r="D38" s="155"/>
      <c r="E38" s="9"/>
      <c r="G38" s="182"/>
      <c r="H38" s="182"/>
      <c r="I38" s="178" t="str">
        <f>CONCATENATE(Rezultat!$F$20," ")</f>
        <v xml:space="preserve">Miloš / Bartula </v>
      </c>
      <c r="K38" s="9"/>
    </row>
    <row r="39" spans="1:11" ht="10.050000000000001" customHeight="1">
      <c r="A39" s="221" t="str">
        <f>CONCATENATE("",Rezultat!$A$8,"")</f>
        <v>7</v>
      </c>
      <c r="B39" s="154" t="str">
        <f>CONCATENATE(Rezultat!$D$17," ")</f>
        <v xml:space="preserve">Bulović / Frančić </v>
      </c>
      <c r="C39" s="165"/>
      <c r="D39" s="155"/>
      <c r="E39" s="167"/>
      <c r="G39" s="182"/>
      <c r="H39" s="182"/>
      <c r="J39" s="9"/>
      <c r="K39" s="9"/>
    </row>
    <row r="40" spans="1:11" ht="10.050000000000001" customHeight="1">
      <c r="A40" s="158" t="str">
        <f>CONCATENATE("(",Rezultat!$G$8," : ",Rezultat!$I$8,")")</f>
        <v>(2 : 0)</v>
      </c>
      <c r="B40" s="159"/>
      <c r="C40" s="165"/>
      <c r="G40" s="183" t="str">
        <f>CONCATENATE(Rezultat!$D$27," ")</f>
        <v xml:space="preserve">Terze / Rašić </v>
      </c>
      <c r="H40" s="224" t="str">
        <f>CONCATENATE("",Rezultat!$A$25,"")</f>
        <v>24</v>
      </c>
      <c r="J40" s="173" t="str">
        <f>CONCATENATE(Rezultat!$F$10," ")</f>
        <v xml:space="preserve">Baranović Mandić / Žura </v>
      </c>
      <c r="K40" s="9"/>
    </row>
    <row r="41" spans="1:11" ht="10.050000000000001" customHeight="1">
      <c r="A41" s="160" t="str">
        <f>CONCATENATE(Rezultat!$F$8," ")</f>
        <v xml:space="preserve">Tabak / Lijić </v>
      </c>
      <c r="B41" s="165"/>
      <c r="C41" s="165"/>
      <c r="G41" s="180"/>
      <c r="H41" s="177" t="str">
        <f>CONCATENATE("(",Rezultat!$G$25," : ",Rezultat!$I$25,")")</f>
        <v>(2 : 0)</v>
      </c>
      <c r="J41" s="175"/>
      <c r="K41" s="9"/>
    </row>
    <row r="42" spans="1:11" ht="10.050000000000001" customHeight="1">
      <c r="A42" s="184"/>
      <c r="B42" s="221" t="str">
        <f>CONCATENATE("",Rezultat!$A$17,"")</f>
        <v>16</v>
      </c>
      <c r="C42" s="160" t="str">
        <f>CONCATENATE(Rezultat!$F$23," ")</f>
        <v xml:space="preserve">Mrkić / Šverko </v>
      </c>
      <c r="H42" s="182"/>
      <c r="I42" s="173" t="str">
        <f>CONCATENATE(Rezultat!$D$21," ")</f>
        <v xml:space="preserve">Baranović Mandić / Žura </v>
      </c>
      <c r="J42" s="224" t="str">
        <f>CONCATENATE("",Rezultat!$A$10,"")</f>
        <v>9</v>
      </c>
      <c r="K42" s="9"/>
    </row>
    <row r="43" spans="1:11" ht="10.050000000000001" customHeight="1">
      <c r="A43" s="154" t="str">
        <f>CONCATENATE(Rezultat!$D$9," ")</f>
        <v xml:space="preserve">Seed #15 </v>
      </c>
      <c r="B43" s="164" t="str">
        <f>CONCATENATE("(",Rezultat!$G$17," : ",Rezultat!$I$17,")")</f>
        <v>(0 : 2)</v>
      </c>
      <c r="C43" s="170"/>
      <c r="H43" s="182"/>
      <c r="I43" s="176"/>
      <c r="J43" s="177" t="str">
        <f>CONCATENATE("(",Rezultat!$I$10," : ",Rezultat!$G$10,")")</f>
        <v>(2 : 0)</v>
      </c>
      <c r="K43" s="9"/>
    </row>
    <row r="44" spans="1:11" ht="10.050000000000001" customHeight="1">
      <c r="A44" s="156"/>
      <c r="B44" s="165"/>
      <c r="H44" s="188" t="str">
        <f>CONCATENATE(Rezultat!$F$25," ")</f>
        <v xml:space="preserve">Bulović / Frančić </v>
      </c>
      <c r="I44" s="224" t="str">
        <f>CONCATENATE("",Rezultat!$A$21,"")</f>
        <v>20</v>
      </c>
      <c r="J44" s="178" t="str">
        <f>CONCATENATE(Rezultat!$D$10," ")</f>
        <v xml:space="preserve">Seed #16 </v>
      </c>
      <c r="K44" s="9"/>
    </row>
    <row r="45" spans="1:11" ht="10.050000000000001" customHeight="1">
      <c r="A45" s="221" t="str">
        <f>CONCATENATE("",Rezultat!$A$9,"")</f>
        <v>8</v>
      </c>
      <c r="B45" s="160" t="str">
        <f>CONCATENATE(Rezultat!$F$17," ")</f>
        <v xml:space="preserve">Mrkić / Šverko </v>
      </c>
      <c r="C45" s="155"/>
      <c r="D45" s="155"/>
      <c r="H45" s="180"/>
      <c r="I45" s="177" t="str">
        <f>CONCATENATE("(",Rezultat!$G$21," : ",Rezultat!$I$21,")")</f>
        <v>(0 : 2)</v>
      </c>
      <c r="J45" s="9"/>
      <c r="K45" s="9"/>
    </row>
    <row r="46" spans="1:11" ht="10.050000000000001" customHeight="1">
      <c r="A46" s="158" t="str">
        <f>CONCATENATE("(",Rezultat!$G$9," : ",Rezultat!$I$9,")")</f>
        <v>(0 : 2)</v>
      </c>
      <c r="B46" s="170"/>
      <c r="C46" s="155"/>
      <c r="D46" s="155"/>
      <c r="I46" s="178" t="str">
        <f>CONCATENATE(Rezultat!$F$21," ")</f>
        <v xml:space="preserve">Bulović / Frančić </v>
      </c>
      <c r="K46" s="9"/>
    </row>
    <row r="47" spans="1:11" ht="10.050000000000001" customHeight="1">
      <c r="A47" s="160" t="str">
        <f>CONCATENATE(Rezultat!$F$9," ")</f>
        <v xml:space="preserve">Mrkić / Šverko </v>
      </c>
      <c r="C47" s="155"/>
      <c r="D47" s="155"/>
      <c r="K47" s="9"/>
    </row>
    <row r="48" spans="1:11" ht="13.2">
      <c r="D48" s="155"/>
      <c r="K48" s="9"/>
    </row>
  </sheetData>
  <sheetProtection formatCells="0" formatColumns="0" formatRows="0" insertColumns="0" insertRows="0" insertHyperlinks="0" deleteColumns="0" deleteRows="0" selectLockedCells="1" sort="0" autoFilter="0" pivotTables="0" selectUnlockedCells="1"/>
  <pageMargins left="0.39370078740157483" right="0.39370078740157483" top="0.27559055118110237" bottom="0.39370078740157483" header="0.51181102362204722" footer="0.27559055118110237"/>
  <pageSetup paperSize="9" scale="110" orientation="landscape" cellComments="asDisplayed" r:id="rId1"/>
  <headerFooter>
    <oddHeader>&amp;C6Tablica 16 ekipa</oddHeader>
    <oddFooter>&amp;CPage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B18"/>
  <sheetViews>
    <sheetView workbookViewId="0">
      <selection activeCell="B10" sqref="B10"/>
    </sheetView>
  </sheetViews>
  <sheetFormatPr defaultColWidth="9.21875" defaultRowHeight="13.2"/>
  <cols>
    <col min="1" max="1" width="3" style="12" customWidth="1"/>
    <col min="2" max="2" width="24.44140625" style="2" customWidth="1"/>
    <col min="3" max="16384" width="9.21875" style="2"/>
  </cols>
  <sheetData>
    <row r="1" spans="1:2" ht="39" customHeight="1" thickTop="1" thickBot="1">
      <c r="A1" s="201" t="s">
        <v>66</v>
      </c>
      <c r="B1" s="202" t="s">
        <v>67</v>
      </c>
    </row>
    <row r="2" spans="1:2" ht="15.75" customHeight="1" thickTop="1">
      <c r="A2" s="203">
        <v>1</v>
      </c>
      <c r="B2" s="233" t="str">
        <f>IF(Rezultat!$G$31=Rezultat!$I$31,"1. Rank",IF(Rezultat!$G$31&gt;Rezultat!$I$31,Rezultat!$D$31,Rezultat!$F$31))</f>
        <v>Bečić / Bečić</v>
      </c>
    </row>
    <row r="3" spans="1:2" ht="15.75" customHeight="1">
      <c r="A3" s="203">
        <f>SUM(A2,1)</f>
        <v>2</v>
      </c>
      <c r="B3" s="204" t="str">
        <f>IF(Rezultat!$G$31=Rezultat!$I$31,"2. Rank",IF(Rezultat!$G$31&lt;Rezultat!$I$31,Rezultat!$D$31,Rezultat!$F$31))</f>
        <v>Mrkić / Šverko</v>
      </c>
    </row>
    <row r="4" spans="1:2" ht="15.75" customHeight="1">
      <c r="A4" s="203">
        <f>SUM(A3,1)</f>
        <v>3</v>
      </c>
      <c r="B4" s="204" t="str">
        <f>IF(Rezultat!$G$30=Rezultat!$I$30,"3. Rank",IF(Rezultat!$G$30&gt;Rezultat!$I$30,Rezultat!$D$30,Rezultat!$F$30))</f>
        <v>Terze / Rašić</v>
      </c>
    </row>
    <row r="5" spans="1:2" ht="15.75" customHeight="1">
      <c r="A5" s="203">
        <f>SUM(A4,1)</f>
        <v>4</v>
      </c>
      <c r="B5" s="204" t="str">
        <f>IF(Rezultat!$G$30=Rezultat!$I$30,"4. Rank",IF(Rezultat!$G$30&lt;Rezultat!$I$30,Rezultat!$D$30,Rezultat!$F$30))</f>
        <v>Dugandžić / Matusina</v>
      </c>
    </row>
    <row r="6" spans="1:2" ht="15.75" customHeight="1">
      <c r="A6" s="203">
        <f>SUM(A5,1)</f>
        <v>5</v>
      </c>
      <c r="B6" s="204" t="str">
        <f>IF(Rezultat!$G$26=Rezultat!$I$26,"5. Rank",IF(Rezultat!$G$26&lt;Rezultat!$I$26,Rezultat!$D$26,Rezultat!$F$26))</f>
        <v>Tabak / Lijić</v>
      </c>
    </row>
    <row r="7" spans="1:2" ht="15.75" customHeight="1">
      <c r="A7" s="203">
        <v>5</v>
      </c>
      <c r="B7" s="204" t="str">
        <f>IF(Rezultat!$G$27=Rezultat!$I$27,"5. Rank",IF(Rezultat!$G$27&lt;Rezultat!$I$27,Rezultat!$D$27,Rezultat!$F$27))</f>
        <v>Kovčo / Burilović</v>
      </c>
    </row>
    <row r="8" spans="1:2" ht="15.75" customHeight="1">
      <c r="A8" s="205">
        <v>7</v>
      </c>
      <c r="B8" s="204" t="str">
        <f>IF(Rezultat!$G$24=Rezultat!$I$24,"7. Rank",IF(Rezultat!$G$24&lt;Rezultat!$I$24,Rezultat!$D$24,Rezultat!$F$24))</f>
        <v>Varga / Hranilović</v>
      </c>
    </row>
    <row r="9" spans="1:2" ht="15.75" customHeight="1">
      <c r="A9" s="203">
        <v>7</v>
      </c>
      <c r="B9" s="204" t="str">
        <f>IF(Rezultat!$G$25=Rezultat!$I$25,"7. Rank",IF(Rezultat!$G$25&lt;Rezultat!$I$25,Rezultat!$D$25,Rezultat!$F$25))</f>
        <v>Bulović / Frančić</v>
      </c>
    </row>
    <row r="10" spans="1:2" ht="15.75" customHeight="1">
      <c r="A10" s="203">
        <v>9</v>
      </c>
      <c r="B10" s="204" t="str">
        <f>IF(Rezultat!$G$18=Rezultat!$I$18,"9. Rank",IF(Rezultat!$G$18&lt;Rezultat!$I$18,Rezultat!$D$18,Rezultat!$F$18))</f>
        <v>Ćubelić / Ćubelić</v>
      </c>
    </row>
    <row r="11" spans="1:2" ht="15.75" customHeight="1">
      <c r="A11" s="203">
        <v>9</v>
      </c>
      <c r="B11" s="204" t="str">
        <f>IF(Rezultat!$G$19=Rezultat!$I$19,"9. Rank",IF(Rezultat!$G$19&lt;Rezultat!$I$19,Rezultat!$D$19,Rezultat!$F$19))</f>
        <v>Kabić / Miloš</v>
      </c>
    </row>
    <row r="12" spans="1:2" ht="15.75" customHeight="1">
      <c r="A12" s="203">
        <v>9</v>
      </c>
      <c r="B12" s="204" t="str">
        <f>IF(Rezultat!$G$20=Rezultat!$I$20,"9. Rank",IF(Rezultat!$G$20&lt;Rezultat!$I$20,Rezultat!$D$20,Rezultat!$F$20))</f>
        <v>Miloš / Bartula</v>
      </c>
    </row>
    <row r="13" spans="1:2" ht="15.75" customHeight="1">
      <c r="A13" s="203">
        <v>9</v>
      </c>
      <c r="B13" s="204" t="str">
        <f>IF(Rezultat!$G$21=Rezultat!$I$21,"9. Rank",IF(Rezultat!$G$21&lt;Rezultat!$I$21,Rezultat!$D$21,Rezultat!$F$21))</f>
        <v>Baranović Mandić / Žura</v>
      </c>
    </row>
    <row r="14" spans="1:2" ht="15.75" customHeight="1">
      <c r="A14" s="203">
        <v>13</v>
      </c>
      <c r="B14" s="204" t="str">
        <f>IF(Rezultat!$G$10=Rezultat!$I$10,"13. Rank",IF(Rezultat!$G$10&lt;Rezultat!$I$10,Rezultat!$D$10,Rezultat!$F$10))</f>
        <v>Seed #16</v>
      </c>
    </row>
    <row r="15" spans="1:2" ht="15.75" customHeight="1">
      <c r="A15" s="203">
        <v>13</v>
      </c>
      <c r="B15" s="204" t="str">
        <f>IF(Rezultat!$G$11=Rezultat!$I$11,"13. Rank",IF(Rezultat!$G$11&lt;Rezultat!$I$11,Rezultat!$D$11,Rezultat!$F$11))</f>
        <v>Brkičić / Piližota</v>
      </c>
    </row>
    <row r="16" spans="1:2" ht="15.75" customHeight="1">
      <c r="A16" s="203">
        <v>13</v>
      </c>
      <c r="B16" s="204" t="str">
        <f>IF(Rezultat!$G$12=Rezultat!$I$12,"13. Rank",IF(Rezultat!$G$12&lt;Rezultat!$I$12,Rezultat!$D$12,Rezultat!$F$12))</f>
        <v>Seed #14</v>
      </c>
    </row>
    <row r="17" spans="1:2" ht="15.75" customHeight="1" thickBot="1">
      <c r="A17" s="206">
        <v>13</v>
      </c>
      <c r="B17" s="207" t="str">
        <f>IF(Rezultat!$G$13=Rezultat!$I$13,"13. Rank",IF(Rezultat!$G$13&lt;Rezultat!$I$13,Rezultat!$D$13,Rezultat!$F$13))</f>
        <v>Seed #15</v>
      </c>
    </row>
    <row r="18" spans="1:2" ht="15.75" customHeight="1" thickTop="1">
      <c r="B18" s="208"/>
    </row>
  </sheetData>
  <sheetProtection formatCells="0" formatColumns="0" formatRows="0" insertColumns="0" insertRows="0" insertHyperlinks="0" deleteColumns="0" deleteRows="0" selectLockedCells="1" sort="0" autoFilter="0" pivotTables="0" selectUnlockedCells="1"/>
  <printOptions horizontalCentered="1"/>
  <pageMargins left="0.74803149606299213" right="0.74803149606299213" top="1.5748031496062993" bottom="0.98425196850393704" header="0.51181102362204722" footer="0.51181102362204722"/>
  <pageSetup paperSize="9" scale="120" orientation="portrait" cellComments="asDisplayed" r:id="rId1"/>
  <headerFooter>
    <oddHeader>&amp;C6POREDAK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23</vt:i4>
      </vt:variant>
    </vt:vector>
  </HeadingPairs>
  <TitlesOfParts>
    <vt:vector size="27" baseType="lpstr">
      <vt:lpstr>Nositelji</vt:lpstr>
      <vt:lpstr>Rezultat</vt:lpstr>
      <vt:lpstr>Tablica</vt:lpstr>
      <vt:lpstr>Poredak</vt:lpstr>
      <vt:lpstr>Nositelji!fillPlayers</vt:lpstr>
      <vt:lpstr>Nositelji!fillPlayers_1</vt:lpstr>
      <vt:lpstr>Nositelji!fillPlayers_10</vt:lpstr>
      <vt:lpstr>Nositelji!fillPlayers_11</vt:lpstr>
      <vt:lpstr>Nositelji!fillPlayers_12</vt:lpstr>
      <vt:lpstr>Nositelji!fillPlayers_13</vt:lpstr>
      <vt:lpstr>Nositelji!fillPlayers_14</vt:lpstr>
      <vt:lpstr>Nositelji!fillPlayers_15</vt:lpstr>
      <vt:lpstr>Nositelji!fillPlayers_16</vt:lpstr>
      <vt:lpstr>Nositelji!fillPlayers_17</vt:lpstr>
      <vt:lpstr>Nositelji!fillPlayers_2</vt:lpstr>
      <vt:lpstr>Nositelji!fillPlayers_3</vt:lpstr>
      <vt:lpstr>Nositelji!fillPlayers_4</vt:lpstr>
      <vt:lpstr>Nositelji!fillPlayers_5</vt:lpstr>
      <vt:lpstr>Nositelji!fillPlayers_6</vt:lpstr>
      <vt:lpstr>Nositelji!fillPlayers_7</vt:lpstr>
      <vt:lpstr>Nositelji!fillPlayers_8</vt:lpstr>
      <vt:lpstr>Nositelji!fillPlayers_9</vt:lpstr>
      <vt:lpstr>Nositelji!Print_Area</vt:lpstr>
      <vt:lpstr>Poredak!Print_Area</vt:lpstr>
      <vt:lpstr>Rezultat!Print_Area</vt:lpstr>
      <vt:lpstr>Tablica!Print_Area</vt:lpstr>
      <vt:lpstr>Rezultat!Print_Titles</vt:lpstr>
    </vt:vector>
  </TitlesOfParts>
  <Company>clicdesign 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Hurni</dc:creator>
  <cp:lastModifiedBy>AgroTECH</cp:lastModifiedBy>
  <cp:lastPrinted>2021-04-11T17:14:48Z</cp:lastPrinted>
  <dcterms:created xsi:type="dcterms:W3CDTF">2005-06-20T09:20:28Z</dcterms:created>
  <dcterms:modified xsi:type="dcterms:W3CDTF">2021-04-11T20:43:20Z</dcterms:modified>
</cp:coreProperties>
</file>